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https://britishscienceassociation-my.sharepoint.com/personal/catherine_davies_britishscienceassociation_org/Documents/CREST/New website content/Secondary supporting resources/Curriculum mapping/"/>
    </mc:Choice>
  </mc:AlternateContent>
  <xr:revisionPtr revIDLastSave="41" documentId="8_{9C902F45-2AA9-40B5-BE67-3EE98229230B}" xr6:coauthVersionLast="47" xr6:coauthVersionMax="47" xr10:uidLastSave="{D119AC8E-C24B-4323-96DD-1E6F8CBD6BF6}"/>
  <bookViews>
    <workbookView xWindow="-110" yWindow="-110" windowWidth="19420" windowHeight="10300" firstSheet="1" activeTab="1" xr2:uid="{00000000-000D-0000-FFFF-FFFF00000000}"/>
  </bookViews>
  <sheets>
    <sheet name="Introduction" sheetId="10" r:id="rId1"/>
    <sheet name="Useful links" sheetId="2" r:id="rId2"/>
    <sheet name="CREST KS3" sheetId="4" r:id="rId3"/>
    <sheet name="CREST KS4" sheetId="5" r:id="rId4"/>
    <sheet name="CREST KS5" sheetId="3" r:id="rId5"/>
    <sheet name="KS4 NC working scientifically" sheetId="6" state="hidden" r:id="rId6"/>
    <sheet name="KS4 NC Mathematics requirements" sheetId="7" state="hidden" r:id="rId7"/>
    <sheet name="BSA coverage of NC" sheetId="8" state="hidden" r:id="rId8"/>
    <sheet name="Please do not alter" sheetId="9" state="hidden" r:id="rId9"/>
  </sheets>
  <definedNames>
    <definedName name="_xlnm._FilterDatabase" localSheetId="2" hidden="1">'CREST KS3'!$A$2:$J$65</definedName>
    <definedName name="_xlnm._FilterDatabase" localSheetId="3" hidden="1">'CREST KS4'!$A$2:$L$65</definedName>
    <definedName name="_xlnm._FilterDatabase" localSheetId="4" hidden="1">'CREST KS5'!$A$2:$Q$65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13" roundtripDataSignature="AMtx7mj+CWgdIgmXEsqcxnNq+9Qql+T95g=="/>
    </ext>
  </extLst>
</workbook>
</file>

<file path=xl/calcChain.xml><?xml version="1.0" encoding="utf-8"?>
<calcChain xmlns="http://schemas.openxmlformats.org/spreadsheetml/2006/main">
  <c r="I65" i="5" l="1"/>
  <c r="I64" i="5"/>
  <c r="I63" i="5"/>
  <c r="I62" i="5"/>
  <c r="I61" i="5"/>
  <c r="I60" i="5"/>
  <c r="I59" i="5"/>
  <c r="I58" i="5"/>
  <c r="I57" i="5"/>
  <c r="I56" i="5"/>
  <c r="I54" i="5"/>
  <c r="I53" i="5"/>
  <c r="I52" i="5"/>
  <c r="I51" i="5"/>
  <c r="I50" i="5"/>
  <c r="I49" i="5"/>
  <c r="I48" i="5"/>
  <c r="I47" i="5"/>
  <c r="I46" i="5"/>
  <c r="I45" i="5"/>
  <c r="I43" i="5"/>
  <c r="I42" i="5"/>
  <c r="I41" i="5"/>
  <c r="I40" i="5"/>
  <c r="I39" i="5"/>
  <c r="I38" i="5"/>
  <c r="I37" i="5"/>
  <c r="I35" i="5"/>
  <c r="I34" i="5"/>
  <c r="I33" i="5"/>
  <c r="I32" i="5"/>
  <c r="I31" i="5"/>
  <c r="I29" i="5"/>
  <c r="I28" i="5"/>
  <c r="I27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I9" i="5"/>
  <c r="I8" i="5"/>
  <c r="I7" i="5"/>
  <c r="I6" i="5"/>
  <c r="I5" i="5"/>
  <c r="I4" i="5"/>
  <c r="I3" i="5"/>
  <c r="K65" i="3"/>
  <c r="K64" i="3"/>
  <c r="K63" i="3"/>
  <c r="K62" i="3"/>
  <c r="K61" i="3"/>
  <c r="K60" i="3"/>
  <c r="K59" i="3"/>
  <c r="K58" i="3"/>
  <c r="K57" i="3"/>
  <c r="K56" i="3"/>
  <c r="K54" i="3"/>
  <c r="K53" i="3"/>
  <c r="K52" i="3"/>
  <c r="K51" i="3"/>
  <c r="K50" i="3"/>
  <c r="K49" i="3"/>
  <c r="K48" i="3"/>
  <c r="K47" i="3"/>
  <c r="K46" i="3"/>
  <c r="K45" i="3"/>
  <c r="K43" i="3"/>
  <c r="K42" i="3"/>
  <c r="K41" i="3"/>
  <c r="K40" i="3"/>
  <c r="K39" i="3"/>
  <c r="K38" i="3"/>
  <c r="K37" i="3"/>
  <c r="K35" i="3"/>
  <c r="K34" i="3"/>
  <c r="K33" i="3"/>
  <c r="K32" i="3"/>
  <c r="K31" i="3"/>
  <c r="K29" i="3"/>
  <c r="K28" i="3"/>
  <c r="K27" i="3"/>
  <c r="K25" i="3"/>
  <c r="K24" i="3"/>
  <c r="K23" i="3"/>
  <c r="K22" i="3"/>
  <c r="K21" i="3"/>
  <c r="K20" i="3"/>
  <c r="K19" i="3"/>
  <c r="K18" i="3"/>
  <c r="K17" i="3"/>
  <c r="K16" i="3"/>
  <c r="K15" i="3"/>
  <c r="K14" i="3"/>
  <c r="K13" i="3"/>
  <c r="K12" i="3"/>
  <c r="K11" i="3"/>
  <c r="K10" i="3"/>
  <c r="K9" i="3"/>
  <c r="K8" i="3"/>
  <c r="K7" i="3"/>
  <c r="K6" i="3"/>
  <c r="K5" i="3"/>
  <c r="K4" i="3"/>
  <c r="K3" i="3"/>
  <c r="G65" i="4"/>
  <c r="G64" i="4"/>
  <c r="G63" i="4"/>
  <c r="G62" i="4"/>
  <c r="G61" i="4"/>
  <c r="G60" i="4"/>
  <c r="G59" i="4"/>
  <c r="G58" i="4"/>
  <c r="G57" i="4"/>
  <c r="G56" i="4"/>
  <c r="G54" i="4"/>
  <c r="G53" i="4"/>
  <c r="G52" i="4"/>
  <c r="G51" i="4"/>
  <c r="G50" i="4"/>
  <c r="G49" i="4"/>
  <c r="G48" i="4"/>
  <c r="G47" i="4"/>
  <c r="G46" i="4"/>
  <c r="G45" i="4"/>
  <c r="G43" i="4"/>
  <c r="G42" i="4"/>
  <c r="G41" i="4"/>
  <c r="G40" i="4"/>
  <c r="G39" i="4"/>
  <c r="G38" i="4"/>
  <c r="G37" i="4"/>
  <c r="G35" i="4"/>
  <c r="G34" i="4"/>
  <c r="G33" i="4"/>
  <c r="G32" i="4"/>
  <c r="G31" i="4"/>
  <c r="G29" i="4"/>
  <c r="G28" i="4"/>
  <c r="G27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G9" i="4"/>
  <c r="G8" i="4"/>
  <c r="G7" i="4"/>
  <c r="G6" i="4"/>
  <c r="G5" i="4"/>
  <c r="G4" i="4"/>
  <c r="G3" i="4"/>
  <c r="D39" i="8"/>
  <c r="D38" i="8"/>
  <c r="D37" i="8"/>
  <c r="F36" i="8"/>
  <c r="D36" i="8"/>
  <c r="F35" i="8"/>
  <c r="D35" i="8"/>
  <c r="F34" i="8"/>
  <c r="D34" i="8"/>
  <c r="B34" i="8"/>
  <c r="F33" i="8"/>
  <c r="D33" i="8"/>
  <c r="B33" i="8"/>
  <c r="F32" i="8"/>
  <c r="D32" i="8"/>
  <c r="B32" i="8"/>
  <c r="F28" i="8"/>
  <c r="F27" i="8"/>
  <c r="D27" i="8"/>
  <c r="F26" i="8"/>
  <c r="D26" i="8"/>
  <c r="B26" i="8"/>
  <c r="F25" i="8"/>
  <c r="D25" i="8"/>
  <c r="B25" i="8"/>
  <c r="F24" i="8"/>
  <c r="D24" i="8"/>
  <c r="B24" i="8"/>
  <c r="F23" i="8"/>
  <c r="D23" i="8"/>
  <c r="B23" i="8"/>
  <c r="F22" i="8"/>
  <c r="D22" i="8"/>
  <c r="B22" i="8"/>
  <c r="F21" i="8"/>
  <c r="D21" i="8"/>
  <c r="B21" i="8"/>
  <c r="F20" i="8"/>
  <c r="D20" i="8"/>
  <c r="B20" i="8"/>
  <c r="F19" i="8"/>
  <c r="D19" i="8"/>
  <c r="B19" i="8"/>
  <c r="D15" i="8"/>
  <c r="D14" i="8"/>
  <c r="F13" i="8"/>
  <c r="D13" i="8"/>
  <c r="B13" i="8"/>
  <c r="F12" i="8"/>
  <c r="D12" i="8"/>
  <c r="B12" i="8"/>
  <c r="F11" i="8"/>
  <c r="D11" i="8"/>
  <c r="B11" i="8"/>
  <c r="F10" i="8"/>
  <c r="D10" i="8"/>
  <c r="B10" i="8"/>
  <c r="F9" i="8"/>
  <c r="D9" i="8"/>
  <c r="B9" i="8"/>
  <c r="F8" i="8"/>
  <c r="D8" i="8"/>
  <c r="B8" i="8"/>
  <c r="F7" i="8"/>
  <c r="D7" i="8"/>
  <c r="B7" i="8"/>
  <c r="F6" i="8"/>
  <c r="D6" i="8"/>
  <c r="B6" i="8"/>
  <c r="F5" i="8"/>
  <c r="D5" i="8"/>
  <c r="B5" i="8"/>
</calcChain>
</file>

<file path=xl/sharedStrings.xml><?xml version="1.0" encoding="utf-8"?>
<sst xmlns="http://schemas.openxmlformats.org/spreadsheetml/2006/main" count="1182" uniqueCount="513">
  <si>
    <t>Useful links for getting started</t>
  </si>
  <si>
    <t>Link descriptor</t>
  </si>
  <si>
    <t>Link</t>
  </si>
  <si>
    <t>CREST Awards home page</t>
  </si>
  <si>
    <t>https://www.crestawards.org</t>
  </si>
  <si>
    <t>CREST Awards Help Centre</t>
  </si>
  <si>
    <t>https://help.crestawards.org/portal/kb/crest-awards/01-getting-started</t>
  </si>
  <si>
    <t>Bronze Award teacher guide</t>
  </si>
  <si>
    <t>https://secondarylibrary.crestawards.org/teacher-guide-bronze/62444158</t>
  </si>
  <si>
    <t>Bronze Award student workbook</t>
  </si>
  <si>
    <t>https://secondarylibrary.crestawards.org/crest-bronze-workbook/62639482</t>
  </si>
  <si>
    <t>Bronze Award student profile form</t>
  </si>
  <si>
    <t>https://secondarylibrary.crestawards.org/crest-student-profile-form/62632654</t>
  </si>
  <si>
    <t>Silver Award student guide</t>
  </si>
  <si>
    <t>https://secondarylibrary.crestawards.org/student-guide-silver/62444085</t>
  </si>
  <si>
    <t>Silver Award student profile form</t>
  </si>
  <si>
    <t>Silver Award criteria guidance</t>
  </si>
  <si>
    <t>https://help.crestawards.org/portal/kb/articles/crest-silver-criteria-guidance</t>
  </si>
  <si>
    <t>Gold Award student guide</t>
  </si>
  <si>
    <t>https://secondarylibrary.crestawards.org/student-guide-gold/62444084</t>
  </si>
  <si>
    <t>Gold Award profile form</t>
  </si>
  <si>
    <t>Gold Award criteria guidance</t>
  </si>
  <si>
    <t>https://help.crestawards.org/portal/kb/articles/crest-gold-criteria-guidance</t>
  </si>
  <si>
    <t>Generating questions for CREST resource</t>
  </si>
  <si>
    <t>https://secondarylibrary.crestawards.org/question-generation-for-crest/63555574</t>
  </si>
  <si>
    <t>GCE Subject Level Conditions and Requirements for Science (Biology, Chemistry, Physics) and Certificate Requirements (May 2016, Ofqual)</t>
  </si>
  <si>
    <t>https://assets.publishing.service.gov.uk/government/uploads/system/uploads/attachment_data/file/600864/gce-subject-level-conditions-and-requirements-for-science.pdf</t>
  </si>
  <si>
    <t>National Curriculum in England: Science programmes of study KS1-KS4 (2015)</t>
  </si>
  <si>
    <t>https://www.gov.uk/government/publications/national-curriculum-in-england-science-programmes-of-study/national-curriculum-in-england-science-programmes-of-study#key-stage-3</t>
  </si>
  <si>
    <t>BTEC Level 3 National Extended Diploma in Applied Science</t>
  </si>
  <si>
    <t>https://qualifications.pearson.com/content/dam/pdf/BTEC-Nationals/Applied-Science/2016/specification-and-sample-assessments/9781446938195_BTECNat_AppSci_ExtDips_Spec.pdf</t>
  </si>
  <si>
    <t>BTEC Level 2 First Award in Principles of Applied Science</t>
  </si>
  <si>
    <t>https://qualifications.pearson.com/en/qualifications/btec-firsts/applied-science-2012-nqf.html</t>
  </si>
  <si>
    <t>Cambridge Technicals Level 3 Applied Science</t>
  </si>
  <si>
    <t>https://www.ocr.org.uk/qualifications/cambridge-technicals/applied-science/units/</t>
  </si>
  <si>
    <t xml:space="preserve">AQA Level 3 Extended Project Qualification </t>
  </si>
  <si>
    <t>https://filestore.aqa.org.uk/subjects/AQA-W-7993-SP-19.PDF</t>
  </si>
  <si>
    <t>OCR: A guide to science based extended projects</t>
  </si>
  <si>
    <t>https://www.ocr.org.uk/Images/418259-a-guide-to-science-based-extended-projects.pdf</t>
  </si>
  <si>
    <t>OCR Level 3 Extended Project Qualification</t>
  </si>
  <si>
    <t>https://www.ocr.org.uk/Images/414382-specification.pdf</t>
  </si>
  <si>
    <t>Pearson Level 3 Extended Project</t>
  </si>
  <si>
    <t>https://qualifications.pearson.com/content/dam/pdf/Project-Qualification/Level-3/2010/Specification/Project-Specification-Level-3.pdf</t>
  </si>
  <si>
    <t>Biology KS3</t>
  </si>
  <si>
    <t>Chemistry KS3</t>
  </si>
  <si>
    <t>Physics KS3</t>
  </si>
  <si>
    <t>Topics from NC KS3</t>
  </si>
  <si>
    <t>Other key words</t>
  </si>
  <si>
    <t>Challenge name</t>
  </si>
  <si>
    <t>Bronze</t>
  </si>
  <si>
    <t>Silver</t>
  </si>
  <si>
    <t>Gold</t>
  </si>
  <si>
    <t>Potential for CPAC like assessment</t>
  </si>
  <si>
    <t>Potential use of specialist equipment or materials</t>
  </si>
  <si>
    <t>Structure and function of living organisms</t>
  </si>
  <si>
    <t>food tests</t>
  </si>
  <si>
    <t>Motion and forces</t>
  </si>
  <si>
    <t>tension</t>
  </si>
  <si>
    <t>Yes</t>
  </si>
  <si>
    <t>Strength, stress, strain</t>
  </si>
  <si>
    <t>Pure and impure substances</t>
  </si>
  <si>
    <t>Chromatography, solvents, reflection</t>
  </si>
  <si>
    <t>Chromatography</t>
  </si>
  <si>
    <t>Starch</t>
  </si>
  <si>
    <t>Light microscope</t>
  </si>
  <si>
    <t>Chromatography, colorimetry</t>
  </si>
  <si>
    <t>Energy</t>
  </si>
  <si>
    <t>Energy transfer, insulation</t>
  </si>
  <si>
    <t>Density</t>
  </si>
  <si>
    <t>Friction, energy changes on deformation</t>
  </si>
  <si>
    <t>Rockets</t>
  </si>
  <si>
    <t>model rocket kit</t>
  </si>
  <si>
    <t>Nutrition, fat, salt</t>
  </si>
  <si>
    <t>Other</t>
  </si>
  <si>
    <t>Titration, bromine water, gravimetric analysis</t>
  </si>
  <si>
    <t>Titration</t>
  </si>
  <si>
    <t>Reaction times</t>
  </si>
  <si>
    <t>How strong is the sun’s UV radiation?</t>
  </si>
  <si>
    <t>Earth and atmosphere</t>
  </si>
  <si>
    <t>Climate change, air pollution</t>
  </si>
  <si>
    <t>Cooling</t>
  </si>
  <si>
    <t>Investigate the froth on fizzy drinks</t>
  </si>
  <si>
    <t>Speed</t>
  </si>
  <si>
    <t>light gates</t>
  </si>
  <si>
    <t>Make and test pain relief, chromatography</t>
  </si>
  <si>
    <t>Mixtures, alcohol, distillation</t>
  </si>
  <si>
    <t>Matter</t>
  </si>
  <si>
    <t>Measuring the properties of climbing ropes</t>
  </si>
  <si>
    <t>Chemical reactions</t>
  </si>
  <si>
    <t>pH scale</t>
  </si>
  <si>
    <t>Testing for ions</t>
  </si>
  <si>
    <t>Health, dehydration, food tests</t>
  </si>
  <si>
    <t>Testing for glucose and salt, titration</t>
  </si>
  <si>
    <t>Food tests, titration</t>
  </si>
  <si>
    <t>Fertilisers, plant growth</t>
  </si>
  <si>
    <t>Material cycles and energy</t>
  </si>
  <si>
    <t>Nutrients</t>
  </si>
  <si>
    <t>compost and seed trays.</t>
  </si>
  <si>
    <t>Accuracy</t>
  </si>
  <si>
    <t>Quality control of mixtures</t>
  </si>
  <si>
    <t>Forensic science</t>
  </si>
  <si>
    <t>Iodine vapour</t>
  </si>
  <si>
    <t>Evaporation</t>
  </si>
  <si>
    <t>variety of fabric</t>
  </si>
  <si>
    <t>Cancer, health</t>
  </si>
  <si>
    <t>Waves</t>
  </si>
  <si>
    <t>Electromagnetic spectrum, reflection, scattering, absorption</t>
  </si>
  <si>
    <t>Teeth, digestion</t>
  </si>
  <si>
    <t>Bacterial growth</t>
  </si>
  <si>
    <t>The particulate nature of matter</t>
  </si>
  <si>
    <t>Liquids and gases, pressure</t>
  </si>
  <si>
    <t>Agar plates</t>
  </si>
  <si>
    <t>Water</t>
  </si>
  <si>
    <t>oral rehydration salts</t>
  </si>
  <si>
    <t>What fabric should you use to make a duvet?</t>
  </si>
  <si>
    <t>Material Cycles and energy</t>
  </si>
  <si>
    <t>Fermentation</t>
  </si>
  <si>
    <t>variety of flours including gluten-free &amp; yeasts</t>
  </si>
  <si>
    <t>variety of foods</t>
  </si>
  <si>
    <t>Energetics</t>
  </si>
  <si>
    <t>Atmosphere</t>
  </si>
  <si>
    <t>Brittle</t>
  </si>
  <si>
    <t>variety of crisps including skin on types.</t>
  </si>
  <si>
    <t>Strength</t>
  </si>
  <si>
    <t>Gas exchange systems</t>
  </si>
  <si>
    <t>Hair</t>
  </si>
  <si>
    <t>hair samples and light microscopes</t>
  </si>
  <si>
    <t>Environment</t>
  </si>
  <si>
    <t>Electricity and electromagnetism</t>
  </si>
  <si>
    <t>Renewable energy</t>
  </si>
  <si>
    <t>hair dryers or fans</t>
  </si>
  <si>
    <t>No</t>
  </si>
  <si>
    <t>Biology KS4</t>
  </si>
  <si>
    <t>Chemistry KS4</t>
  </si>
  <si>
    <t>Physics KS4</t>
  </si>
  <si>
    <t>BTEC</t>
  </si>
  <si>
    <t>Topics from NC KS4</t>
  </si>
  <si>
    <t>Applied Science L2</t>
  </si>
  <si>
    <t>Mathematics</t>
  </si>
  <si>
    <t>Link to required/core practicals</t>
  </si>
  <si>
    <t>Health, disease and the development of medicines</t>
  </si>
  <si>
    <t>Non-communicable disease, diabetes, high blood pressure, diet</t>
  </si>
  <si>
    <t>Forces</t>
  </si>
  <si>
    <t>Stretching forces, elastic/ inelastic</t>
  </si>
  <si>
    <t>Forces and motion</t>
  </si>
  <si>
    <t>Aerodynamics, air resistance, acceleration, velocity</t>
  </si>
  <si>
    <t>Strength, stretching forces</t>
  </si>
  <si>
    <t>Chemical analysis</t>
  </si>
  <si>
    <t>Paint, solvents, formulations</t>
  </si>
  <si>
    <t>Unit 2: Chemistry and our Earth</t>
  </si>
  <si>
    <t>Solubility in different solvents</t>
  </si>
  <si>
    <t>Cell biology</t>
  </si>
  <si>
    <t>Anaerobic respiration</t>
  </si>
  <si>
    <t>Renewable and non-renewable, energy efficiency</t>
  </si>
  <si>
    <t>Caffeine, tannin, fluoride</t>
  </si>
  <si>
    <t>Protein precipitation, spectroscopy</t>
  </si>
  <si>
    <t>Non-communicable disease, cancer</t>
  </si>
  <si>
    <t>Wave motion</t>
  </si>
  <si>
    <t>Electromagnetic spectrum, UV, SPF</t>
  </si>
  <si>
    <t>Food tests, microscope</t>
  </si>
  <si>
    <t>Food tests</t>
  </si>
  <si>
    <t>Chromatography, TLC plates</t>
  </si>
  <si>
    <t>Rf values</t>
  </si>
  <si>
    <t>Painkillers, discovery and development of drugs</t>
  </si>
  <si>
    <t>Chromatography, colorimetry, functional groups, pure</t>
  </si>
  <si>
    <t>Evolution, inheritance and variation</t>
  </si>
  <si>
    <t>DNA, electrophoresis</t>
  </si>
  <si>
    <t>Thermal insulation, dissipation of energy</t>
  </si>
  <si>
    <t>Unit 1: Principles of Science</t>
  </si>
  <si>
    <t>Energy transfers</t>
  </si>
  <si>
    <t>Thermal insulators</t>
  </si>
  <si>
    <t>The structure of matter</t>
  </si>
  <si>
    <t>Measure densities</t>
  </si>
  <si>
    <t>Energy efficiency, energy transfers, energy dissipation</t>
  </si>
  <si>
    <t>Chromatography, spectrometry, solvents</t>
  </si>
  <si>
    <t>Newton's laws, F = ma, decelerations on roads, safety</t>
  </si>
  <si>
    <t>F = ma</t>
  </si>
  <si>
    <t>Force, mass, acceleration</t>
  </si>
  <si>
    <t>Energy changes in chemistry</t>
  </si>
  <si>
    <t>Combustion</t>
  </si>
  <si>
    <t>Thrust, acceleration, velocity, gravitational field strength</t>
  </si>
  <si>
    <t>Heart disease and diet</t>
  </si>
  <si>
    <t>Titration, bromine water</t>
  </si>
  <si>
    <t>Unit 4: Biology and Our Environment</t>
  </si>
  <si>
    <t>Non-infectious disease, lifestyle, health</t>
  </si>
  <si>
    <t>Titration calculations</t>
  </si>
  <si>
    <t>Food tests, starch</t>
  </si>
  <si>
    <t>Colorimeter</t>
  </si>
  <si>
    <t>Calibration curve</t>
  </si>
  <si>
    <t>Coordination and control</t>
  </si>
  <si>
    <t>Electricity</t>
  </si>
  <si>
    <t>Circuits, components</t>
  </si>
  <si>
    <t>Nervous system</t>
  </si>
  <si>
    <t>Interpret graphs</t>
  </si>
  <si>
    <t>Electromagnetic spectrum, UV</t>
  </si>
  <si>
    <t>Fuel cells, electrochemical, equilibria</t>
  </si>
  <si>
    <t>Fuel cells, energy storage</t>
  </si>
  <si>
    <t>Ecosystems</t>
  </si>
  <si>
    <t>Palm oil, climate change, availability of water</t>
  </si>
  <si>
    <t>Human activities, deforestation</t>
  </si>
  <si>
    <t>Energy transfers, radiation</t>
  </si>
  <si>
    <t>Pressure, gas, liquid</t>
  </si>
  <si>
    <t>Half-life, logarithms, exponential</t>
  </si>
  <si>
    <t>Momentum, energy transfer, crumple zones</t>
  </si>
  <si>
    <r>
      <t>Momentum, GPE = mgh; KE = 0.5mv</t>
    </r>
    <r>
      <rPr>
        <vertAlign val="superscript"/>
        <sz val="11"/>
        <color rgb="FF000000"/>
        <rFont val="Gotham"/>
      </rPr>
      <t>2</t>
    </r>
    <r>
      <rPr>
        <sz val="11"/>
        <color rgb="FF000000"/>
        <rFont val="Gotham"/>
      </rPr>
      <t>, F = ma</t>
    </r>
  </si>
  <si>
    <t>Absorption, diffusion, active transport</t>
  </si>
  <si>
    <t>Rollercoaster, energy changes, forces and motion, Newton's laws</t>
  </si>
  <si>
    <t>Energy stores and transfers</t>
  </si>
  <si>
    <r>
      <t>GPE = mgh; KE = 0.5mv</t>
    </r>
    <r>
      <rPr>
        <vertAlign val="superscript"/>
        <sz val="11"/>
        <color rgb="FF000000"/>
        <rFont val="Gotham"/>
      </rPr>
      <t>2</t>
    </r>
  </si>
  <si>
    <t>Chromatography, pure</t>
  </si>
  <si>
    <t>Spectrophotometry, breathalyzer, alcohol</t>
  </si>
  <si>
    <t>Density, specific gravity</t>
  </si>
  <si>
    <t>Stretching forces, elastic/inelastic</t>
  </si>
  <si>
    <t>Waste management</t>
  </si>
  <si>
    <t>Earth and atmospheric science</t>
  </si>
  <si>
    <t>Atmospheric pollutants, pH, dilute, acid, acid rain</t>
  </si>
  <si>
    <t>Living and non-living indicators of pollution</t>
  </si>
  <si>
    <t>Impact of environmental changes, waste management, indicator species</t>
  </si>
  <si>
    <t>Obtaining potable water</t>
  </si>
  <si>
    <t>Homeostasis, kidneys</t>
  </si>
  <si>
    <t>Salt, glucose</t>
  </si>
  <si>
    <t>Ion deficiency, plant growth</t>
  </si>
  <si>
    <t>Chemical and allied industries</t>
  </si>
  <si>
    <t>Haber process, NPK fertilisers, salt</t>
  </si>
  <si>
    <t>Organic and chemical fertilisers</t>
  </si>
  <si>
    <t>Produce a pure, dry salt</t>
  </si>
  <si>
    <t>Deficiency diseases of plants</t>
  </si>
  <si>
    <t>Titration, spectrometry</t>
  </si>
  <si>
    <t>Variation, fingerprints</t>
  </si>
  <si>
    <t>Spectroscopy</t>
  </si>
  <si>
    <t>Electromagnetic spectrum, reflection, UV</t>
  </si>
  <si>
    <t>Variation</t>
  </si>
  <si>
    <t>Microscopes</t>
  </si>
  <si>
    <t>Titration calculation</t>
  </si>
  <si>
    <t>Harmful effects of EMS exposure</t>
  </si>
  <si>
    <t>Calculate SPF</t>
  </si>
  <si>
    <t>Enzymes, effect of pH, temperature</t>
  </si>
  <si>
    <t>Inhibit bacterial growth, fermentation</t>
  </si>
  <si>
    <t>pH, alcohol concentration, spectroscopy</t>
  </si>
  <si>
    <t>pH</t>
  </si>
  <si>
    <t>Area of a circle</t>
  </si>
  <si>
    <t>Bacterial growth, zones of inhibition</t>
  </si>
  <si>
    <t>Material properties; thermal; SHC</t>
  </si>
  <si>
    <t>Energy transfer, material properties, thermal</t>
  </si>
  <si>
    <t>Immune response, allergy, coeliac, yeast</t>
  </si>
  <si>
    <t>Measurement of energy transfers</t>
  </si>
  <si>
    <t>Specific heat capacity, calorimeter</t>
  </si>
  <si>
    <t>Elasticity, brittle, bending</t>
  </si>
  <si>
    <t>Food tests, fat, salt</t>
  </si>
  <si>
    <t>Stretching forces, elastic/inelastic, strength</t>
  </si>
  <si>
    <t>Pulse, heart rate, fitness, exercise, non-communicable disease</t>
  </si>
  <si>
    <t>Physical activity helps keep the body healthy</t>
  </si>
  <si>
    <t>Microscope, protein</t>
  </si>
  <si>
    <t>Magnification</t>
  </si>
  <si>
    <t>Microscope</t>
  </si>
  <si>
    <t>Sources and stores of energy, renewable</t>
  </si>
  <si>
    <t>Culturing microorganisms</t>
  </si>
  <si>
    <t>Zone of inhibition</t>
  </si>
  <si>
    <t>Microscope, bacterial growth, zone of inhibition</t>
  </si>
  <si>
    <t>Biology KS5</t>
  </si>
  <si>
    <t>Chemistry KS5</t>
  </si>
  <si>
    <t>Physics KS5</t>
  </si>
  <si>
    <t>Cambridge Technical</t>
  </si>
  <si>
    <t>Topics from NC KS5</t>
  </si>
  <si>
    <t>Applied Science L3</t>
  </si>
  <si>
    <t>Potential for CPAC assessment</t>
  </si>
  <si>
    <t>Mathematics Skills</t>
  </si>
  <si>
    <t>Possible use of apparatus and techniques.</t>
  </si>
  <si>
    <t>Biological molecules</t>
  </si>
  <si>
    <t>Qualitative reagents</t>
  </si>
  <si>
    <t>Unit 8: Physiology of the Human Body</t>
  </si>
  <si>
    <t>Macro-nutrients</t>
  </si>
  <si>
    <t>Unit 7: Human Nutrition</t>
  </si>
  <si>
    <t>Nutritional disorders</t>
  </si>
  <si>
    <t>Use of qualitative reagents</t>
  </si>
  <si>
    <t>Mechanical properties of matter</t>
  </si>
  <si>
    <t>Stress, strain, tension, Young's Modulus</t>
  </si>
  <si>
    <t>Stress-strain graphs</t>
  </si>
  <si>
    <t>Mechanics</t>
  </si>
  <si>
    <t>Aerodynamics, forces</t>
  </si>
  <si>
    <t>Stress, strain, tension</t>
  </si>
  <si>
    <t>Unit 5: Principles and Applications of Science II</t>
  </si>
  <si>
    <t>Tensile, stress, strain</t>
  </si>
  <si>
    <t>Organic chemistry</t>
  </si>
  <si>
    <t>Infrared, x-ray</t>
  </si>
  <si>
    <t>X-ray, infrared, wavelength</t>
  </si>
  <si>
    <t>Microorganisms</t>
  </si>
  <si>
    <t>Unit 17: Microbiology and Microbiological Techniques</t>
  </si>
  <si>
    <t>Biowaste processing</t>
  </si>
  <si>
    <t>Unit 18: Microbiology</t>
  </si>
  <si>
    <t>Anaerobic digestion</t>
  </si>
  <si>
    <t>Aseptic techniques</t>
  </si>
  <si>
    <t>Modern analytical techniques</t>
  </si>
  <si>
    <t>Unit 4: Laboratory Techniques and their Application</t>
  </si>
  <si>
    <t>Unit 2: Laboratory techniques</t>
  </si>
  <si>
    <t>Electromagnetic spectrum, UV, reflection, scattering, absorption</t>
  </si>
  <si>
    <t>Unit 1: Principles and Applications of Science I</t>
  </si>
  <si>
    <t>Electromagnetic spectrum</t>
  </si>
  <si>
    <t>Stress, strain, thermal</t>
  </si>
  <si>
    <t>Unit 8 Physiology of the Human Body</t>
  </si>
  <si>
    <t>Slide preparation</t>
  </si>
  <si>
    <t>Magnification formula</t>
  </si>
  <si>
    <t>Light microscope and graticule</t>
  </si>
  <si>
    <t>Unit 2: Practical Scientific Procedures and Techniques</t>
  </si>
  <si>
    <t>Chromatography, colorimetry, functional groups</t>
  </si>
  <si>
    <t>Infrared absorption and gas chromatography</t>
  </si>
  <si>
    <t>Control systems</t>
  </si>
  <si>
    <t>Homeostasis</t>
  </si>
  <si>
    <t>Thermal physics</t>
  </si>
  <si>
    <t>Unit 9: Human Regulation and Reproduction</t>
  </si>
  <si>
    <t>Hypothermia</t>
  </si>
  <si>
    <t>Density, purity</t>
  </si>
  <si>
    <t>Purity</t>
  </si>
  <si>
    <t>Energy efficiency</t>
  </si>
  <si>
    <t>Calculate energy efficiency</t>
  </si>
  <si>
    <t>Use appropriate digital instruments</t>
  </si>
  <si>
    <t>Identification of production</t>
  </si>
  <si>
    <t>Unit 26: Forensic Traffic Collision Investigation</t>
  </si>
  <si>
    <t>Impact</t>
  </si>
  <si>
    <t>Unit 16: Astronomy and Space Science</t>
  </si>
  <si>
    <t>Propulsion</t>
  </si>
  <si>
    <t>Calculations of momentum, circular motion, energy, work, power</t>
  </si>
  <si>
    <t>Unit 13: Applications of Inorganic Chemistry</t>
  </si>
  <si>
    <t>Unsaturation</t>
  </si>
  <si>
    <t>Titration, using a burette and pipette</t>
  </si>
  <si>
    <t>Colorimetry</t>
  </si>
  <si>
    <t>Unit 7: Human nutrition</t>
  </si>
  <si>
    <t>Record quantitative measurements</t>
  </si>
  <si>
    <t>Electric circuits</t>
  </si>
  <si>
    <t>Components, PCB, oscilloscope</t>
  </si>
  <si>
    <t>Reflexes</t>
  </si>
  <si>
    <t>Student's t-test</t>
  </si>
  <si>
    <t>Oscilloscope</t>
  </si>
  <si>
    <t>Components, soldering</t>
  </si>
  <si>
    <t>Unit 15: Electrical Circuits and their Applications</t>
  </si>
  <si>
    <t>Components</t>
  </si>
  <si>
    <t>Use calipers and micrometers</t>
  </si>
  <si>
    <t>Redox</t>
  </si>
  <si>
    <t>Electrochemical cells</t>
  </si>
  <si>
    <t>Unit 22: Materials Science</t>
  </si>
  <si>
    <t>Fuel cells</t>
  </si>
  <si>
    <t>Unit 15: Sustainability and renewable energy</t>
  </si>
  <si>
    <t>Renewable energy technologies</t>
  </si>
  <si>
    <t>Electrode potentials</t>
  </si>
  <si>
    <t>Set up electrochemical cells</t>
  </si>
  <si>
    <t>Humans</t>
  </si>
  <si>
    <t>Air pollution</t>
  </si>
  <si>
    <t>Unit 3: Science Investigative Skills</t>
  </si>
  <si>
    <t>Pollution</t>
  </si>
  <si>
    <t>Unit 14: Environmental management</t>
  </si>
  <si>
    <t>Henry's law, pressure, half life</t>
  </si>
  <si>
    <t>Logorithms, exponential, half-life</t>
  </si>
  <si>
    <t>Forces and motion, momentum, energy</t>
  </si>
  <si>
    <t>Acceleration, velocity, force and motion</t>
  </si>
  <si>
    <t>Light gates</t>
  </si>
  <si>
    <t>Exchange and transport</t>
  </si>
  <si>
    <t>Cell membranes</t>
  </si>
  <si>
    <t>Qualitative chemistry - testing for ions</t>
  </si>
  <si>
    <t>Unit 8: Physiology of human body systems</t>
  </si>
  <si>
    <t>Absorption</t>
  </si>
  <si>
    <t>Visking tubing to investigate absorption rate</t>
  </si>
  <si>
    <t>Forces and motion, energy</t>
  </si>
  <si>
    <t>Velocity</t>
  </si>
  <si>
    <t>Manufacture drugs, aspirin, purity</t>
  </si>
  <si>
    <t>Unit 4: Laboratory Techniques and their Applications</t>
  </si>
  <si>
    <t>Aspirin, paracetamol</t>
  </si>
  <si>
    <t>Unit 11: Drug development</t>
  </si>
  <si>
    <t>Production of a simple drug</t>
  </si>
  <si>
    <t>Percentage yield, atom economy</t>
  </si>
  <si>
    <t>Chromatography, spectroscopy</t>
  </si>
  <si>
    <t>Energy for biological processes</t>
  </si>
  <si>
    <t>Alcohol</t>
  </si>
  <si>
    <t>Absorption peaks</t>
  </si>
  <si>
    <t>Infra-red spectroscopy</t>
  </si>
  <si>
    <t>Young's modulus</t>
  </si>
  <si>
    <t>Equilibria</t>
  </si>
  <si>
    <t>pH, dilute, concentrated, acid identification</t>
  </si>
  <si>
    <t>Pollution from sulphur impurities</t>
  </si>
  <si>
    <t>pH monitoring, titration using a burette and pipette</t>
  </si>
  <si>
    <t>Unit 12: Applications of Inorganic Chemistry</t>
  </si>
  <si>
    <t>Metal ions</t>
  </si>
  <si>
    <t>emissions</t>
  </si>
  <si>
    <t>Unit 19: Practical Chemical Analysis</t>
  </si>
  <si>
    <t>Effluent</t>
  </si>
  <si>
    <t>Titration, using burette and pipette</t>
  </si>
  <si>
    <t>Qualitative chemistry - testing for ions, testing for glucose</t>
  </si>
  <si>
    <t>Unit 10: Biological Molecules and Metabolic Pathways</t>
  </si>
  <si>
    <t>Electrolyte balance</t>
  </si>
  <si>
    <t>Testing for cations and anions</t>
  </si>
  <si>
    <t>Nutrient cycles</t>
  </si>
  <si>
    <t>Mineral ions</t>
  </si>
  <si>
    <t>Unit 19: Crop production and soil science</t>
  </si>
  <si>
    <t>soil</t>
  </si>
  <si>
    <t>Carry out a serial dilution</t>
  </si>
  <si>
    <t>Titration, formulation, qualitative and quantitative chemistry, spectrometry</t>
  </si>
  <si>
    <t>Product</t>
  </si>
  <si>
    <t>Genetics and evolution</t>
  </si>
  <si>
    <t>Unit 23: Forensic Evidence, Collection and Analysis</t>
  </si>
  <si>
    <t>Chemical evidence</t>
  </si>
  <si>
    <t>Enzymes</t>
  </si>
  <si>
    <t>Preservatives</t>
  </si>
  <si>
    <t>Unit 1: Science fundamentals</t>
  </si>
  <si>
    <t>enzymes</t>
  </si>
  <si>
    <t>y=mx+ C represents a linear relationship</t>
  </si>
  <si>
    <t>Record a range of quantitative measurements</t>
  </si>
  <si>
    <t>Protein</t>
  </si>
  <si>
    <t>Growth inhibitors</t>
  </si>
  <si>
    <t>antibacterial</t>
  </si>
  <si>
    <t>Growth rate of an organism</t>
  </si>
  <si>
    <t>Strength, stiffness, thermal conductivity</t>
  </si>
  <si>
    <t>Thermal conductivity</t>
  </si>
  <si>
    <t>Unit 4: Human physiology</t>
  </si>
  <si>
    <t>Thermal resistivity, TOG, energy</t>
  </si>
  <si>
    <t>Thermal insulation</t>
  </si>
  <si>
    <t>Energy required for temperature change/SHC</t>
  </si>
  <si>
    <t>Energy content</t>
  </si>
  <si>
    <t>mcΔθ</t>
  </si>
  <si>
    <t>Brittle, strength</t>
  </si>
  <si>
    <t>Brittleness, materials</t>
  </si>
  <si>
    <t>Saturated fats, salt</t>
  </si>
  <si>
    <t xml:space="preserve">Lipids </t>
  </si>
  <si>
    <t>Factors affecting plant growth, mineral ions</t>
  </si>
  <si>
    <t>Fertiliser</t>
  </si>
  <si>
    <t>Represent and interpret a range of data</t>
  </si>
  <si>
    <t>Strength, strain, stress</t>
  </si>
  <si>
    <t>Heart rate, exercise, fitness</t>
  </si>
  <si>
    <t>Recovery rates after exercise, breathing rate, heart rate</t>
  </si>
  <si>
    <t>Cardiovascular</t>
  </si>
  <si>
    <t>Protein, light microscope</t>
  </si>
  <si>
    <t>Climate change, alternative fuels</t>
  </si>
  <si>
    <t>Unit 7: Contemporary Issues in Science</t>
  </si>
  <si>
    <t>Renewable and non-renewable energy sources</t>
  </si>
  <si>
    <t>Energy sources</t>
  </si>
  <si>
    <t>Antimicrobial substances</t>
  </si>
  <si>
    <t>Growth inhibitors, antimicrobials</t>
  </si>
  <si>
    <t>Antibacterial</t>
  </si>
  <si>
    <t>Please be aware: This is a series of 'countif' tables linked to the other tabs. Any changes made to those tabs will appear in these tables.</t>
  </si>
  <si>
    <t>KS5</t>
  </si>
  <si>
    <t>Biology</t>
  </si>
  <si>
    <t>Total</t>
  </si>
  <si>
    <t>Chemistry</t>
  </si>
  <si>
    <t>Physics</t>
  </si>
  <si>
    <t>Biodiversity</t>
  </si>
  <si>
    <t>Formulae, equations and amounts of substance</t>
  </si>
  <si>
    <t>Vectors and scalars</t>
  </si>
  <si>
    <t>Exchange and Transport</t>
  </si>
  <si>
    <t>Atomic structure</t>
  </si>
  <si>
    <t>Cells</t>
  </si>
  <si>
    <t>Bonding and structure</t>
  </si>
  <si>
    <t>Biological Molecules</t>
  </si>
  <si>
    <t>Kinetics</t>
  </si>
  <si>
    <t>Control Systems</t>
  </si>
  <si>
    <t>Genetics and Evolution</t>
  </si>
  <si>
    <t>Quantum and nuclear physics</t>
  </si>
  <si>
    <t>Energy for Biological Processes</t>
  </si>
  <si>
    <t>Inorganic chemistry and the periodic table</t>
  </si>
  <si>
    <t>Fields</t>
  </si>
  <si>
    <t>Organic Chemistry</t>
  </si>
  <si>
    <t>KS4</t>
  </si>
  <si>
    <t>Cell Biology</t>
  </si>
  <si>
    <t>Atomic structure and the periodic table</t>
  </si>
  <si>
    <t>Transport systems</t>
  </si>
  <si>
    <t>Structure, bonding and the properties of matter</t>
  </si>
  <si>
    <t>Chemical changes</t>
  </si>
  <si>
    <t>Photosynthesis</t>
  </si>
  <si>
    <t>Rate and extent of chemical change</t>
  </si>
  <si>
    <t>Magnetism and electromagnetism</t>
  </si>
  <si>
    <t>Space physics</t>
  </si>
  <si>
    <t>KS3</t>
  </si>
  <si>
    <t>Atoms, elements and compounds</t>
  </si>
  <si>
    <t>The periodic table</t>
  </si>
  <si>
    <t>Materials</t>
  </si>
  <si>
    <t>Topics in KS5 Biology</t>
  </si>
  <si>
    <t>Topic in KS3 Biology</t>
  </si>
  <si>
    <t>Do not move these as they are  linked to drop down lists!</t>
  </si>
  <si>
    <t xml:space="preserve">Big Topics </t>
  </si>
  <si>
    <t>Sub divided into:</t>
  </si>
  <si>
    <t>Cells and organisation</t>
  </si>
  <si>
    <t>The skeletal and muscular systems</t>
  </si>
  <si>
    <t>Nutrition and digestion</t>
  </si>
  <si>
    <t>Reproduction</t>
  </si>
  <si>
    <t>Health</t>
  </si>
  <si>
    <t>Cellular Respiration</t>
  </si>
  <si>
    <t>Interaction and interdependencies</t>
  </si>
  <si>
    <t>Topics in KS5 Chemistry</t>
  </si>
  <si>
    <t>Relationships in an ecosystem</t>
  </si>
  <si>
    <t>Inheritance, chromosomes, DNA and genes</t>
  </si>
  <si>
    <t>Topics in KS3 Chemistry</t>
  </si>
  <si>
    <t>Big Topics</t>
  </si>
  <si>
    <t>Topics in KS5 Physics</t>
  </si>
  <si>
    <t>Topics in KS3 Physics</t>
  </si>
  <si>
    <t>Big topics</t>
  </si>
  <si>
    <t>Calculation of fuel uses and costs in the domestic context</t>
  </si>
  <si>
    <t>Energy changes and transfers</t>
  </si>
  <si>
    <t>Changes in systems</t>
  </si>
  <si>
    <t>Describing motion</t>
  </si>
  <si>
    <t>Pressure in fluids</t>
  </si>
  <si>
    <t>Balanced forces</t>
  </si>
  <si>
    <t>Observed waves</t>
  </si>
  <si>
    <t>Sound waves</t>
  </si>
  <si>
    <t>Energy and waves</t>
  </si>
  <si>
    <t>Light waves</t>
  </si>
  <si>
    <t>Current electricity</t>
  </si>
  <si>
    <t>Static electricity</t>
  </si>
  <si>
    <t>Magnetism</t>
  </si>
  <si>
    <t>Physical changes</t>
  </si>
  <si>
    <t>Particle model</t>
  </si>
  <si>
    <t>Energy in matter</t>
  </si>
  <si>
    <t>Topics in KS4 Biology</t>
  </si>
  <si>
    <t>Topics in KS4 Chemistry</t>
  </si>
  <si>
    <t>Topics in KS4 Physics</t>
  </si>
  <si>
    <t>Units in BTEC Level 2 Applied Science (Pearson)</t>
  </si>
  <si>
    <t>Unit 3: Energy and Our Universe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</si>
</sst>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rgb="FF000000"/>
      <name val="Calibri"/>
    </font>
    <font>
      <u/>
      <sz val="11"/>
      <color theme="10"/>
      <name val="Calibri"/>
      <family val="2"/>
    </font>
    <font>
      <b/>
      <sz val="11"/>
      <color rgb="FF333333"/>
      <name val="Gotham"/>
    </font>
    <font>
      <sz val="11"/>
      <color rgb="FF333333"/>
      <name val="Gotham"/>
    </font>
    <font>
      <sz val="11"/>
      <color rgb="FF000000"/>
      <name val="Gotham"/>
    </font>
    <font>
      <u/>
      <sz val="11"/>
      <color rgb="FF0000FF"/>
      <name val="Gotham"/>
    </font>
    <font>
      <b/>
      <sz val="11"/>
      <color rgb="FF000000"/>
      <name val="Gotham"/>
    </font>
    <font>
      <sz val="11"/>
      <name val="Gotham"/>
    </font>
    <font>
      <b/>
      <sz val="11"/>
      <color rgb="FFFFFFFF"/>
      <name val="Gotham"/>
    </font>
    <font>
      <b/>
      <sz val="11"/>
      <name val="Gotham"/>
    </font>
    <font>
      <u/>
      <sz val="11"/>
      <name val="Gotham"/>
    </font>
    <font>
      <vertAlign val="superscript"/>
      <sz val="11"/>
      <color rgb="FF000000"/>
      <name val="Gotham"/>
    </font>
    <font>
      <sz val="11"/>
      <color rgb="FFFF0000"/>
      <name val="Gotham"/>
    </font>
    <font>
      <b/>
      <sz val="11"/>
      <color rgb="FFFF0000"/>
      <name val="Gotham"/>
    </font>
  </fonts>
  <fills count="20">
    <fill>
      <patternFill patternType="none"/>
    </fill>
    <fill>
      <patternFill patternType="gray125"/>
    </fill>
    <fill>
      <patternFill patternType="solid">
        <fgColor rgb="FFF1C232"/>
        <bgColor rgb="FFF1C232"/>
      </patternFill>
    </fill>
    <fill>
      <patternFill patternType="solid">
        <fgColor rgb="FFD9D9D9"/>
        <bgColor rgb="FFD9D9D9"/>
      </patternFill>
    </fill>
    <fill>
      <patternFill patternType="solid">
        <fgColor rgb="FFFFFF00"/>
        <bgColor rgb="FFFFFF00"/>
      </patternFill>
    </fill>
    <fill>
      <patternFill patternType="solid">
        <fgColor rgb="FF00B050"/>
        <bgColor rgb="FF00B050"/>
      </patternFill>
    </fill>
    <fill>
      <patternFill patternType="solid">
        <fgColor rgb="FF00B0F0"/>
        <bgColor rgb="FF00B0F0"/>
      </patternFill>
    </fill>
    <fill>
      <patternFill patternType="solid">
        <fgColor rgb="FFE36C09"/>
        <bgColor rgb="FFE36C09"/>
      </patternFill>
    </fill>
    <fill>
      <patternFill patternType="solid">
        <fgColor rgb="FF31859B"/>
        <bgColor rgb="FF31859B"/>
      </patternFill>
    </fill>
    <fill>
      <patternFill patternType="solid">
        <fgColor rgb="FF00A6A2"/>
        <bgColor rgb="FF00A6A2"/>
      </patternFill>
    </fill>
    <fill>
      <patternFill patternType="solid">
        <fgColor rgb="FFE69138"/>
        <bgColor rgb="FFE69138"/>
      </patternFill>
    </fill>
    <fill>
      <patternFill patternType="solid">
        <fgColor rgb="FF999999"/>
        <bgColor rgb="FF999999"/>
      </patternFill>
    </fill>
    <fill>
      <patternFill patternType="solid">
        <fgColor rgb="FFFFD966"/>
        <bgColor rgb="FFFFD966"/>
      </patternFill>
    </fill>
    <fill>
      <patternFill patternType="solid">
        <fgColor rgb="FFDAEEF3"/>
        <bgColor rgb="FFDAEEF3"/>
      </patternFill>
    </fill>
    <fill>
      <patternFill patternType="solid">
        <fgColor rgb="FFFFFFFF"/>
        <bgColor rgb="FFFFFFFF"/>
      </patternFill>
    </fill>
    <fill>
      <patternFill patternType="solid">
        <fgColor rgb="FFD8D8D8"/>
        <bgColor rgb="FFD8D8D8"/>
      </patternFill>
    </fill>
    <fill>
      <patternFill patternType="solid">
        <fgColor rgb="FF00FF00"/>
        <bgColor rgb="FF00FF00"/>
      </patternFill>
    </fill>
    <fill>
      <patternFill patternType="solid">
        <fgColor rgb="FFCCC0D9"/>
        <bgColor rgb="FFCCC0D9"/>
      </patternFill>
    </fill>
    <fill>
      <patternFill patternType="solid">
        <fgColor rgb="FFE5B8B7"/>
        <bgColor rgb="FFE5B8B7"/>
      </patternFill>
    </fill>
    <fill>
      <patternFill patternType="solid">
        <fgColor rgb="FF92D050"/>
        <bgColor rgb="FF92D050"/>
      </patternFill>
    </fill>
  </fills>
  <borders count="5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rgb="FF000000"/>
      </right>
      <top style="medium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46">
    <xf numFmtId="0" fontId="0" fillId="0" borderId="0" xfId="0"/>
    <xf numFmtId="0" fontId="2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0" fontId="4" fillId="3" borderId="1" xfId="0" applyFont="1" applyFill="1" applyBorder="1" applyAlignment="1">
      <alignment horizontal="left" vertical="center"/>
    </xf>
    <xf numFmtId="0" fontId="4" fillId="4" borderId="1" xfId="0" applyFont="1" applyFill="1" applyBorder="1" applyAlignment="1">
      <alignment horizontal="left" vertical="center"/>
    </xf>
    <xf numFmtId="0" fontId="4" fillId="0" borderId="0" xfId="0" applyFont="1"/>
    <xf numFmtId="0" fontId="6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4" fillId="0" borderId="1" xfId="0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0" fontId="4" fillId="0" borderId="38" xfId="0" applyFont="1" applyBorder="1" applyAlignment="1">
      <alignment horizontal="left" vertical="center" wrapText="1"/>
    </xf>
    <xf numFmtId="0" fontId="4" fillId="0" borderId="10" xfId="0" applyFont="1" applyBorder="1" applyAlignment="1">
      <alignment horizontal="left" vertical="center" wrapText="1"/>
    </xf>
    <xf numFmtId="0" fontId="4" fillId="15" borderId="38" xfId="0" applyFont="1" applyFill="1" applyBorder="1" applyAlignment="1">
      <alignment horizontal="center" vertical="center"/>
    </xf>
    <xf numFmtId="0" fontId="4" fillId="15" borderId="39" xfId="0" applyFont="1" applyFill="1" applyBorder="1" applyAlignment="1">
      <alignment horizontal="center" vertical="center"/>
    </xf>
    <xf numFmtId="0" fontId="4" fillId="15" borderId="52" xfId="0" applyFont="1" applyFill="1" applyBorder="1" applyAlignment="1">
      <alignment horizontal="center" vertical="center"/>
    </xf>
    <xf numFmtId="0" fontId="4" fillId="0" borderId="43" xfId="0" applyFont="1" applyBorder="1" applyAlignment="1">
      <alignment horizontal="left" vertical="center"/>
    </xf>
    <xf numFmtId="0" fontId="4" fillId="0" borderId="10" xfId="0" applyFont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19" xfId="0" applyFont="1" applyBorder="1" applyAlignment="1">
      <alignment horizontal="left" vertical="center" wrapText="1"/>
    </xf>
    <xf numFmtId="0" fontId="4" fillId="0" borderId="20" xfId="0" applyFont="1" applyBorder="1" applyAlignment="1">
      <alignment horizontal="left" vertical="center" wrapText="1"/>
    </xf>
    <xf numFmtId="0" fontId="4" fillId="15" borderId="19" xfId="0" applyFont="1" applyFill="1" applyBorder="1" applyAlignment="1">
      <alignment horizontal="center" vertical="center"/>
    </xf>
    <xf numFmtId="0" fontId="4" fillId="15" borderId="1" xfId="0" applyFont="1" applyFill="1" applyBorder="1" applyAlignment="1">
      <alignment horizontal="center" vertical="center"/>
    </xf>
    <xf numFmtId="0" fontId="4" fillId="15" borderId="50" xfId="0" applyFont="1" applyFill="1" applyBorder="1" applyAlignment="1">
      <alignment horizontal="center" vertical="center"/>
    </xf>
    <xf numFmtId="0" fontId="4" fillId="0" borderId="44" xfId="0" applyFont="1" applyBorder="1" applyAlignment="1">
      <alignment horizontal="left" vertical="center"/>
    </xf>
    <xf numFmtId="0" fontId="4" fillId="0" borderId="20" xfId="0" applyFont="1" applyBorder="1" applyAlignment="1">
      <alignment horizontal="left" vertical="center"/>
    </xf>
    <xf numFmtId="0" fontId="4" fillId="15" borderId="19" xfId="0" applyFont="1" applyFill="1" applyBorder="1" applyAlignment="1">
      <alignment horizontal="center" vertical="center" wrapText="1"/>
    </xf>
    <xf numFmtId="0" fontId="4" fillId="15" borderId="1" xfId="0" applyFont="1" applyFill="1" applyBorder="1" applyAlignment="1">
      <alignment horizontal="center" vertical="center" wrapText="1"/>
    </xf>
    <xf numFmtId="0" fontId="4" fillId="15" borderId="50" xfId="0" applyFont="1" applyFill="1" applyBorder="1" applyAlignment="1">
      <alignment horizontal="center" vertical="center" wrapText="1"/>
    </xf>
    <xf numFmtId="0" fontId="4" fillId="0" borderId="44" xfId="0" applyFont="1" applyBorder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vertical="center" wrapText="1"/>
    </xf>
    <xf numFmtId="0" fontId="4" fillId="0" borderId="19" xfId="0" applyFont="1" applyBorder="1" applyAlignment="1">
      <alignment horizontal="left" vertical="center"/>
    </xf>
    <xf numFmtId="0" fontId="4" fillId="0" borderId="26" xfId="0" applyFont="1" applyBorder="1" applyAlignment="1">
      <alignment horizontal="left" vertical="center" wrapText="1"/>
    </xf>
    <xf numFmtId="0" fontId="4" fillId="0" borderId="27" xfId="0" applyFont="1" applyBorder="1" applyAlignment="1">
      <alignment horizontal="left" vertical="center" wrapText="1"/>
    </xf>
    <xf numFmtId="0" fontId="4" fillId="15" borderId="26" xfId="0" applyFont="1" applyFill="1" applyBorder="1" applyAlignment="1">
      <alignment horizontal="center" vertical="center"/>
    </xf>
    <xf numFmtId="0" fontId="4" fillId="15" borderId="31" xfId="0" applyFont="1" applyFill="1" applyBorder="1" applyAlignment="1">
      <alignment horizontal="center" vertical="center"/>
    </xf>
    <xf numFmtId="0" fontId="4" fillId="15" borderId="32" xfId="0" applyFont="1" applyFill="1" applyBorder="1" applyAlignment="1">
      <alignment horizontal="center" vertical="center"/>
    </xf>
    <xf numFmtId="0" fontId="4" fillId="0" borderId="40" xfId="0" applyFont="1" applyBorder="1" applyAlignment="1">
      <alignment horizontal="left" vertical="center"/>
    </xf>
    <xf numFmtId="0" fontId="4" fillId="0" borderId="27" xfId="0" applyFont="1" applyBorder="1" applyAlignment="1">
      <alignment horizontal="left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8" fillId="5" borderId="6" xfId="0" applyFont="1" applyFill="1" applyBorder="1" applyAlignment="1">
      <alignment horizontal="center" vertical="center" wrapText="1"/>
    </xf>
    <xf numFmtId="0" fontId="8" fillId="6" borderId="34" xfId="0" applyFont="1" applyFill="1" applyBorder="1" applyAlignment="1">
      <alignment horizontal="center" vertical="center" wrapText="1"/>
    </xf>
    <xf numFmtId="0" fontId="8" fillId="6" borderId="6" xfId="0" applyFont="1" applyFill="1" applyBorder="1" applyAlignment="1">
      <alignment horizontal="center" vertical="center" wrapText="1"/>
    </xf>
    <xf numFmtId="0" fontId="8" fillId="7" borderId="6" xfId="0" applyFont="1" applyFill="1" applyBorder="1" applyAlignment="1">
      <alignment horizontal="center" vertical="center" wrapText="1"/>
    </xf>
    <xf numFmtId="0" fontId="8" fillId="9" borderId="6" xfId="0" applyFont="1" applyFill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0" fillId="14" borderId="17" xfId="0" applyFont="1" applyFill="1" applyBorder="1" applyAlignment="1">
      <alignment horizontal="left" vertical="center" wrapText="1"/>
    </xf>
    <xf numFmtId="0" fontId="10" fillId="0" borderId="24" xfId="0" applyFont="1" applyBorder="1" applyAlignment="1">
      <alignment horizontal="left" vertical="center" wrapText="1"/>
    </xf>
    <xf numFmtId="0" fontId="7" fillId="16" borderId="24" xfId="0" applyFont="1" applyFill="1" applyBorder="1" applyAlignment="1">
      <alignment horizontal="left" vertical="center" wrapText="1"/>
    </xf>
    <xf numFmtId="0" fontId="10" fillId="0" borderId="25" xfId="1" applyFont="1" applyBorder="1" applyAlignment="1">
      <alignment horizontal="left" vertical="center" wrapText="1"/>
    </xf>
    <xf numFmtId="0" fontId="10" fillId="14" borderId="24" xfId="1" applyFont="1" applyFill="1" applyBorder="1" applyAlignment="1">
      <alignment horizontal="left" vertical="center" wrapText="1"/>
    </xf>
    <xf numFmtId="0" fontId="10" fillId="0" borderId="30" xfId="1" applyFont="1" applyBorder="1" applyAlignment="1">
      <alignment horizontal="left" vertical="center" wrapText="1"/>
    </xf>
    <xf numFmtId="0" fontId="6" fillId="10" borderId="35" xfId="0" applyFont="1" applyFill="1" applyBorder="1" applyAlignment="1">
      <alignment horizontal="center" vertical="center" wrapText="1"/>
    </xf>
    <xf numFmtId="0" fontId="6" fillId="11" borderId="36" xfId="0" applyFont="1" applyFill="1" applyBorder="1" applyAlignment="1">
      <alignment horizontal="center" vertical="center" wrapText="1"/>
    </xf>
    <xf numFmtId="0" fontId="6" fillId="12" borderId="37" xfId="0" applyFont="1" applyFill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42" xfId="0" applyFont="1" applyBorder="1" applyAlignment="1">
      <alignment horizontal="center" vertical="center" wrapText="1"/>
    </xf>
    <xf numFmtId="0" fontId="4" fillId="15" borderId="11" xfId="0" applyFont="1" applyFill="1" applyBorder="1" applyAlignment="1">
      <alignment horizontal="center" vertical="center"/>
    </xf>
    <xf numFmtId="0" fontId="4" fillId="15" borderId="16" xfId="0" applyFont="1" applyFill="1" applyBorder="1" applyAlignment="1">
      <alignment horizontal="center" vertical="center"/>
    </xf>
    <xf numFmtId="0" fontId="4" fillId="15" borderId="20" xfId="0" applyFont="1" applyFill="1" applyBorder="1" applyAlignment="1">
      <alignment horizontal="center" vertical="center"/>
    </xf>
    <xf numFmtId="0" fontId="4" fillId="0" borderId="19" xfId="0" applyFont="1" applyBorder="1" applyAlignment="1">
      <alignment vertical="center" wrapText="1"/>
    </xf>
    <xf numFmtId="0" fontId="4" fillId="15" borderId="27" xfId="0" applyFont="1" applyFill="1" applyBorder="1" applyAlignment="1">
      <alignment horizontal="center" vertical="center"/>
    </xf>
    <xf numFmtId="0" fontId="8" fillId="9" borderId="41" xfId="0" applyFont="1" applyFill="1" applyBorder="1" applyAlignment="1">
      <alignment horizontal="center" vertical="center" wrapText="1"/>
    </xf>
    <xf numFmtId="0" fontId="8" fillId="5" borderId="34" xfId="0" applyFont="1" applyFill="1" applyBorder="1" applyAlignment="1">
      <alignment horizontal="center" vertical="center" wrapText="1"/>
    </xf>
    <xf numFmtId="0" fontId="8" fillId="8" borderId="6" xfId="0" applyFont="1" applyFill="1" applyBorder="1" applyAlignment="1">
      <alignment horizontal="center" vertical="center" wrapText="1"/>
    </xf>
    <xf numFmtId="0" fontId="8" fillId="9" borderId="7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6" fillId="0" borderId="48" xfId="0" applyFont="1" applyBorder="1" applyAlignment="1">
      <alignment horizontal="center" vertical="center" wrapText="1"/>
    </xf>
    <xf numFmtId="0" fontId="6" fillId="0" borderId="49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6" xfId="0" applyFont="1" applyBorder="1" applyAlignment="1">
      <alignment vertical="center" wrapText="1"/>
    </xf>
    <xf numFmtId="0" fontId="4" fillId="0" borderId="27" xfId="0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12" fillId="0" borderId="1" xfId="0" applyFont="1" applyBorder="1" applyAlignment="1">
      <alignment vertical="center"/>
    </xf>
    <xf numFmtId="0" fontId="13" fillId="0" borderId="1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4" fillId="17" borderId="1" xfId="0" applyFont="1" applyFill="1" applyBorder="1" applyAlignment="1">
      <alignment vertical="center"/>
    </xf>
    <xf numFmtId="0" fontId="13" fillId="0" borderId="51" xfId="0" applyFont="1" applyBorder="1" applyAlignment="1">
      <alignment vertical="center"/>
    </xf>
    <xf numFmtId="0" fontId="13" fillId="0" borderId="1" xfId="0" applyFont="1" applyBorder="1" applyAlignment="1">
      <alignment vertical="center"/>
    </xf>
    <xf numFmtId="0" fontId="4" fillId="4" borderId="1" xfId="0" applyFont="1" applyFill="1" applyBorder="1" applyAlignment="1">
      <alignment vertical="center"/>
    </xf>
    <xf numFmtId="0" fontId="4" fillId="6" borderId="1" xfId="0" applyFont="1" applyFill="1" applyBorder="1" applyAlignment="1">
      <alignment vertical="center"/>
    </xf>
    <xf numFmtId="0" fontId="4" fillId="18" borderId="1" xfId="0" applyFont="1" applyFill="1" applyBorder="1" applyAlignment="1">
      <alignment vertical="center"/>
    </xf>
    <xf numFmtId="0" fontId="4" fillId="19" borderId="1" xfId="0" applyFont="1" applyFill="1" applyBorder="1" applyAlignment="1">
      <alignment vertical="center"/>
    </xf>
    <xf numFmtId="0" fontId="6" fillId="13" borderId="9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horizontal="left" vertical="center" wrapText="1"/>
    </xf>
    <xf numFmtId="0" fontId="4" fillId="0" borderId="12" xfId="0" applyFont="1" applyBorder="1" applyAlignment="1">
      <alignment horizontal="left" vertical="center" wrapText="1"/>
    </xf>
    <xf numFmtId="0" fontId="4" fillId="0" borderId="13" xfId="0" applyFont="1" applyBorder="1" applyAlignment="1">
      <alignment horizontal="left" vertical="center" wrapText="1"/>
    </xf>
    <xf numFmtId="0" fontId="4" fillId="0" borderId="14" xfId="0" applyFont="1" applyBorder="1" applyAlignment="1">
      <alignment horizontal="left" vertical="center" wrapText="1"/>
    </xf>
    <xf numFmtId="0" fontId="4" fillId="15" borderId="15" xfId="0" applyFont="1" applyFill="1" applyBorder="1" applyAlignment="1">
      <alignment horizontal="center" vertical="center"/>
    </xf>
    <xf numFmtId="0" fontId="4" fillId="15" borderId="53" xfId="0" applyFont="1" applyFill="1" applyBorder="1" applyAlignment="1">
      <alignment horizontal="center" vertical="center"/>
    </xf>
    <xf numFmtId="0" fontId="4" fillId="0" borderId="18" xfId="0" applyFont="1" applyBorder="1" applyAlignment="1">
      <alignment horizontal="left" vertical="center" wrapText="1"/>
    </xf>
    <xf numFmtId="0" fontId="4" fillId="0" borderId="21" xfId="0" applyFont="1" applyBorder="1" applyAlignment="1">
      <alignment horizontal="left" vertical="center" wrapText="1"/>
    </xf>
    <xf numFmtId="0" fontId="4" fillId="0" borderId="22" xfId="0" applyFont="1" applyBorder="1" applyAlignment="1">
      <alignment horizontal="left" vertical="center" wrapText="1"/>
    </xf>
    <xf numFmtId="0" fontId="4" fillId="0" borderId="23" xfId="0" applyFont="1" applyBorder="1" applyAlignment="1">
      <alignment horizontal="left" vertical="center" wrapText="1"/>
    </xf>
    <xf numFmtId="0" fontId="4" fillId="15" borderId="54" xfId="0" applyFont="1" applyFill="1" applyBorder="1" applyAlignment="1">
      <alignment horizontal="center" vertical="center"/>
    </xf>
    <xf numFmtId="0" fontId="4" fillId="0" borderId="24" xfId="0" applyFont="1" applyBorder="1" applyAlignment="1">
      <alignment horizontal="left" vertical="center" wrapText="1"/>
    </xf>
    <xf numFmtId="0" fontId="4" fillId="0" borderId="22" xfId="0" applyFont="1" applyBorder="1" applyAlignment="1">
      <alignment horizontal="left" vertical="center"/>
    </xf>
    <xf numFmtId="0" fontId="4" fillId="0" borderId="28" xfId="0" applyFont="1" applyBorder="1" applyAlignment="1">
      <alignment horizontal="left" vertical="center" wrapText="1"/>
    </xf>
    <xf numFmtId="0" fontId="4" fillId="0" borderId="29" xfId="0" applyFont="1" applyBorder="1" applyAlignment="1">
      <alignment horizontal="left" vertical="center" wrapText="1"/>
    </xf>
    <xf numFmtId="0" fontId="4" fillId="15" borderId="55" xfId="0" applyFont="1" applyFill="1" applyBorder="1" applyAlignment="1">
      <alignment horizontal="center" vertical="center"/>
    </xf>
    <xf numFmtId="0" fontId="4" fillId="0" borderId="30" xfId="0" applyFont="1" applyBorder="1" applyAlignment="1">
      <alignment horizontal="left" vertical="center" wrapText="1"/>
    </xf>
    <xf numFmtId="0" fontId="4" fillId="0" borderId="13" xfId="0" applyFont="1" applyBorder="1" applyAlignment="1">
      <alignment horizontal="left" vertical="center"/>
    </xf>
    <xf numFmtId="0" fontId="4" fillId="0" borderId="29" xfId="0" applyFont="1" applyBorder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8" fillId="6" borderId="7" xfId="0" applyFont="1" applyFill="1" applyBorder="1" applyAlignment="1">
      <alignment horizontal="center" vertical="center" wrapText="1"/>
    </xf>
    <xf numFmtId="0" fontId="8" fillId="8" borderId="8" xfId="0" applyFont="1" applyFill="1" applyBorder="1" applyAlignment="1">
      <alignment horizontal="center" vertical="center" wrapText="1"/>
    </xf>
    <xf numFmtId="0" fontId="8" fillId="8" borderId="33" xfId="0" applyFont="1" applyFill="1" applyBorder="1" applyAlignment="1">
      <alignment horizontal="center" vertical="center" wrapText="1"/>
    </xf>
    <xf numFmtId="0" fontId="8" fillId="8" borderId="7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0" fontId="4" fillId="0" borderId="40" xfId="0" applyFont="1" applyBorder="1" applyAlignment="1">
      <alignment horizontal="left" vertical="center" wrapText="1"/>
    </xf>
    <xf numFmtId="0" fontId="4" fillId="0" borderId="57" xfId="0" applyFont="1" applyBorder="1" applyAlignment="1">
      <alignment horizontal="left" vertical="center" wrapText="1"/>
    </xf>
    <xf numFmtId="0" fontId="4" fillId="0" borderId="56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58" xfId="0" applyFont="1" applyBorder="1" applyAlignment="1">
      <alignment horizontal="left" vertical="center" wrapText="1"/>
    </xf>
    <xf numFmtId="0" fontId="8" fillId="5" borderId="7" xfId="0" applyFont="1" applyFill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/>
    </xf>
    <xf numFmtId="0" fontId="8" fillId="6" borderId="7" xfId="0" applyFont="1" applyFill="1" applyBorder="1" applyAlignment="1">
      <alignment horizontal="center" vertical="center" wrapText="1"/>
    </xf>
    <xf numFmtId="0" fontId="8" fillId="7" borderId="7" xfId="0" applyFont="1" applyFill="1" applyBorder="1" applyAlignment="1">
      <alignment horizontal="center" vertical="center" wrapText="1"/>
    </xf>
    <xf numFmtId="0" fontId="8" fillId="0" borderId="33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/>
    </xf>
    <xf numFmtId="0" fontId="8" fillId="8" borderId="7" xfId="0" applyFont="1" applyFill="1" applyBorder="1" applyAlignment="1">
      <alignment horizontal="center" vertical="center" wrapText="1"/>
    </xf>
    <xf numFmtId="0" fontId="8" fillId="7" borderId="45" xfId="0" applyFont="1" applyFill="1" applyBorder="1" applyAlignment="1">
      <alignment horizontal="center" vertical="center" wrapText="1"/>
    </xf>
    <xf numFmtId="0" fontId="9" fillId="0" borderId="47" xfId="0" applyFont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/>
    </xf>
    <xf numFmtId="0" fontId="8" fillId="8" borderId="4" xfId="0" applyFont="1" applyFill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4" fillId="0" borderId="0" xfId="0" applyFont="1"/>
    <xf numFmtId="0" fontId="6" fillId="0" borderId="45" xfId="0" applyFont="1" applyBorder="1" applyAlignment="1">
      <alignment horizontal="center" vertical="center" wrapText="1"/>
    </xf>
    <xf numFmtId="0" fontId="7" fillId="0" borderId="46" xfId="0" applyFont="1" applyBorder="1"/>
    <xf numFmtId="0" fontId="7" fillId="0" borderId="47" xfId="0" applyFont="1" applyBorder="1"/>
    <xf numFmtId="0" fontId="6" fillId="0" borderId="50" xfId="0" applyFont="1" applyBorder="1" applyAlignment="1">
      <alignment horizontal="center" vertical="center"/>
    </xf>
    <xf numFmtId="0" fontId="7" fillId="0" borderId="23" xfId="0" applyFont="1" applyBorder="1" applyAlignment="1">
      <alignment vertical="center"/>
    </xf>
    <xf numFmtId="0" fontId="6" fillId="0" borderId="52" xfId="0" applyFont="1" applyBorder="1" applyAlignment="1">
      <alignment horizontal="center" vertical="center"/>
    </xf>
    <xf numFmtId="0" fontId="7" fillId="0" borderId="14" xfId="0" applyFont="1" applyBorder="1" applyAlignment="1">
      <alignment vertical="center"/>
    </xf>
  </cellXfs>
  <cellStyles count="2">
    <cellStyle name="Hyperlink" xfId="1" builtinId="8"/>
    <cellStyle name="Normal" xfId="0" builtinId="0"/>
  </cellStyles>
  <dxfs count="122"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7F7F7F"/>
      </font>
      <fill>
        <patternFill patternType="solid">
          <fgColor rgb="FF7F7F7F"/>
          <bgColor rgb="FF7F7F7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7F7F7F"/>
      </font>
      <fill>
        <patternFill patternType="solid">
          <fgColor rgb="FF7F7F7F"/>
          <bgColor rgb="FF7F7F7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7F7F7F"/>
      </font>
      <fill>
        <patternFill patternType="solid">
          <fgColor rgb="FF7F7F7F"/>
          <bgColor rgb="FF7F7F7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7F7F7F"/>
      </font>
      <fill>
        <patternFill patternType="solid">
          <fgColor rgb="FF7F7F7F"/>
          <bgColor rgb="FF7F7F7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7F7F7F"/>
      </font>
      <fill>
        <patternFill patternType="solid">
          <fgColor rgb="FF7F7F7F"/>
          <bgColor rgb="FF7F7F7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7F7F7F"/>
      </font>
      <fill>
        <patternFill patternType="solid">
          <fgColor rgb="FF7F7F7F"/>
          <bgColor rgb="FF7F7F7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7F7F7F"/>
      </font>
      <fill>
        <patternFill patternType="solid">
          <fgColor rgb="FF7F7F7F"/>
          <bgColor rgb="FF7F7F7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7F7F7F"/>
      </font>
      <fill>
        <patternFill patternType="solid">
          <fgColor rgb="FF7F7F7F"/>
          <bgColor rgb="FF7F7F7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7F7F7F"/>
      </font>
      <fill>
        <patternFill patternType="solid">
          <fgColor rgb="FF7F7F7F"/>
          <bgColor rgb="FF7F7F7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7F7F7F"/>
      </font>
      <fill>
        <patternFill patternType="solid">
          <fgColor rgb="FF7F7F7F"/>
          <bgColor rgb="FF7F7F7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7F7F7F"/>
      </font>
      <fill>
        <patternFill patternType="solid">
          <fgColor rgb="FF7F7F7F"/>
          <bgColor rgb="FF7F7F7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7F7F7F"/>
      </font>
      <fill>
        <patternFill patternType="solid">
          <fgColor rgb="FF7F7F7F"/>
          <bgColor rgb="FF7F7F7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7F7F7F"/>
      </font>
      <fill>
        <patternFill patternType="solid">
          <fgColor rgb="FF7F7F7F"/>
          <bgColor rgb="FF7F7F7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7F7F7F"/>
      </font>
      <fill>
        <patternFill patternType="solid">
          <fgColor rgb="FF7F7F7F"/>
          <bgColor rgb="FF7F7F7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7F7F7F"/>
      </font>
      <fill>
        <patternFill patternType="solid">
          <fgColor rgb="FF7F7F7F"/>
          <bgColor rgb="FF7F7F7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7F7F7F"/>
      </font>
      <fill>
        <patternFill patternType="solid">
          <fgColor rgb="FF7F7F7F"/>
          <bgColor rgb="FF7F7F7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7F7F7F"/>
      </font>
      <fill>
        <patternFill patternType="solid">
          <fgColor rgb="FF7F7F7F"/>
          <bgColor rgb="FF7F7F7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7F7F7F"/>
      </font>
      <fill>
        <patternFill patternType="solid">
          <fgColor rgb="FF7F7F7F"/>
          <bgColor rgb="FF7F7F7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7F7F7F"/>
      </font>
      <fill>
        <patternFill patternType="solid">
          <fgColor rgb="FF7F7F7F"/>
          <bgColor rgb="FF7F7F7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customschemas.google.com/relationships/workbookmetadata" Target="metadata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305075</xdr:colOff>
      <xdr:row>93</xdr:row>
      <xdr:rowOff>147767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EB8B51-CE8D-4504-A24B-C8F932BA0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16154675" cy="172737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124450" cy="81248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0</xdr:row>
      <xdr:rowOff>0</xdr:rowOff>
    </xdr:from>
    <xdr:ext cx="5210175" cy="6829425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0</xdr:row>
      <xdr:rowOff>0</xdr:rowOff>
    </xdr:from>
    <xdr:ext cx="5048250" cy="710565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pSpPr/>
      </xdr:nvGrpSpPr>
      <xdr:grpSpPr>
        <a:xfrm>
          <a:off x="6057900" y="0"/>
          <a:ext cx="5048250" cy="7105650"/>
          <a:chOff x="2821875" y="227175"/>
          <a:chExt cx="5048250" cy="7105650"/>
        </a:xfrm>
      </xdr:grpSpPr>
      <xdr:grpSp>
        <xdr:nvGrpSpPr>
          <xdr:cNvPr id="3" name="Shape 3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GrpSpPr/>
        </xdr:nvGrpSpPr>
        <xdr:grpSpPr>
          <a:xfrm>
            <a:off x="2821875" y="227175"/>
            <a:ext cx="5048250" cy="7105650"/>
            <a:chOff x="2821875" y="227175"/>
            <a:chExt cx="5048250" cy="7105650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00000000-0008-0000-0600-000004000000}"/>
                </a:ext>
              </a:extLst>
            </xdr:cNvPr>
            <xdr:cNvSpPr/>
          </xdr:nvSpPr>
          <xdr:spPr>
            <a:xfrm>
              <a:off x="2821875" y="227175"/>
              <a:ext cx="5048250" cy="7105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5" name="Shape 5">
              <a:extLst>
                <a:ext uri="{FF2B5EF4-FFF2-40B4-BE49-F238E27FC236}">
                  <a16:creationId xmlns:a16="http://schemas.microsoft.com/office/drawing/2014/main" id="{00000000-0008-0000-0600-000005000000}"/>
                </a:ext>
              </a:extLst>
            </xdr:cNvPr>
            <xdr:cNvGrpSpPr/>
          </xdr:nvGrpSpPr>
          <xdr:grpSpPr>
            <a:xfrm>
              <a:off x="2821875" y="227175"/>
              <a:ext cx="5048250" cy="7105650"/>
              <a:chOff x="2821875" y="227175"/>
              <a:chExt cx="5048250" cy="7105650"/>
            </a:xfrm>
          </xdr:grpSpPr>
          <xdr:sp macro="" textlink="">
            <xdr:nvSpPr>
              <xdr:cNvPr id="6" name="Shape 6">
                <a:extLst>
                  <a:ext uri="{FF2B5EF4-FFF2-40B4-BE49-F238E27FC236}">
                    <a16:creationId xmlns:a16="http://schemas.microsoft.com/office/drawing/2014/main" id="{00000000-0008-0000-0600-000006000000}"/>
                  </a:ext>
                </a:extLst>
              </xdr:cNvPr>
              <xdr:cNvSpPr/>
            </xdr:nvSpPr>
            <xdr:spPr>
              <a:xfrm>
                <a:off x="2821875" y="227175"/>
                <a:ext cx="5048250" cy="71056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7" name="Shape 7">
                <a:extLst>
                  <a:ext uri="{FF2B5EF4-FFF2-40B4-BE49-F238E27FC236}">
                    <a16:creationId xmlns:a16="http://schemas.microsoft.com/office/drawing/2014/main" id="{00000000-0008-0000-0600-000007000000}"/>
                  </a:ext>
                </a:extLst>
              </xdr:cNvPr>
              <xdr:cNvGrpSpPr/>
            </xdr:nvGrpSpPr>
            <xdr:grpSpPr>
              <a:xfrm>
                <a:off x="2821875" y="227175"/>
                <a:ext cx="5048250" cy="7105650"/>
                <a:chOff x="2821875" y="227175"/>
                <a:chExt cx="5048250" cy="7105650"/>
              </a:xfrm>
            </xdr:grpSpPr>
            <xdr:sp macro="" textlink="">
              <xdr:nvSpPr>
                <xdr:cNvPr id="8" name="Shape 8">
                  <a:extLst>
                    <a:ext uri="{FF2B5EF4-FFF2-40B4-BE49-F238E27FC236}">
                      <a16:creationId xmlns:a16="http://schemas.microsoft.com/office/drawing/2014/main" id="{00000000-0008-0000-0600-000008000000}"/>
                    </a:ext>
                  </a:extLst>
                </xdr:cNvPr>
                <xdr:cNvSpPr/>
              </xdr:nvSpPr>
              <xdr:spPr>
                <a:xfrm>
                  <a:off x="2821875" y="227175"/>
                  <a:ext cx="5048250" cy="710565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9" name="Shape 9">
                  <a:extLst>
                    <a:ext uri="{FF2B5EF4-FFF2-40B4-BE49-F238E27FC236}">
                      <a16:creationId xmlns:a16="http://schemas.microsoft.com/office/drawing/2014/main" id="{00000000-0008-0000-0600-000009000000}"/>
                    </a:ext>
                  </a:extLst>
                </xdr:cNvPr>
                <xdr:cNvGrpSpPr/>
              </xdr:nvGrpSpPr>
              <xdr:grpSpPr>
                <a:xfrm>
                  <a:off x="2821875" y="227175"/>
                  <a:ext cx="5048250" cy="7105650"/>
                  <a:chOff x="5778500" y="0"/>
                  <a:chExt cx="5062435" cy="6780952"/>
                </a:xfrm>
              </xdr:grpSpPr>
              <xdr:sp macro="" textlink="">
                <xdr:nvSpPr>
                  <xdr:cNvPr id="10" name="Shape 10">
                    <a:extLst>
                      <a:ext uri="{FF2B5EF4-FFF2-40B4-BE49-F238E27FC236}">
                        <a16:creationId xmlns:a16="http://schemas.microsoft.com/office/drawing/2014/main" id="{00000000-0008-0000-0600-00000A000000}"/>
                      </a:ext>
                    </a:extLst>
                  </xdr:cNvPr>
                  <xdr:cNvSpPr/>
                </xdr:nvSpPr>
                <xdr:spPr>
                  <a:xfrm>
                    <a:off x="5778500" y="0"/>
                    <a:ext cx="5062425" cy="678095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pic>
                <xdr:nvPicPr>
                  <xdr:cNvPr id="11" name="Shape 11">
                    <a:extLst>
                      <a:ext uri="{FF2B5EF4-FFF2-40B4-BE49-F238E27FC236}">
                        <a16:creationId xmlns:a16="http://schemas.microsoft.com/office/drawing/2014/main" id="{00000000-0008-0000-0600-00000B000000}"/>
                      </a:ext>
                    </a:extLst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1">
                    <a:alphaModFix/>
                  </a:blip>
                  <a:srcRect/>
                  <a:stretch/>
                </xdr:blipFill>
                <xdr:spPr>
                  <a:xfrm>
                    <a:off x="5778500" y="0"/>
                    <a:ext cx="5062435" cy="6780952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sp macro="" textlink="">
                <xdr:nvSpPr>
                  <xdr:cNvPr id="12" name="Shape 12">
                    <a:extLst>
                      <a:ext uri="{FF2B5EF4-FFF2-40B4-BE49-F238E27FC236}">
                        <a16:creationId xmlns:a16="http://schemas.microsoft.com/office/drawing/2014/main" id="{00000000-0008-0000-0600-00000C000000}"/>
                      </a:ext>
                    </a:extLst>
                  </xdr:cNvPr>
                  <xdr:cNvSpPr txBox="1"/>
                </xdr:nvSpPr>
                <xdr:spPr>
                  <a:xfrm>
                    <a:off x="5778500" y="3746500"/>
                    <a:ext cx="3947583" cy="296333"/>
                  </a:xfrm>
                  <a:prstGeom prst="rect">
                    <a:avLst/>
                  </a:prstGeom>
                  <a:noFill/>
                  <a:ln w="12700" cap="flat" cmpd="sng">
                    <a:solidFill>
                      <a:schemeClr val="accent2"/>
                    </a:solidFill>
                    <a:prstDash val="solid"/>
                    <a:miter lim="800000"/>
                    <a:headEnd type="none" w="sm" len="sm"/>
                    <a:tailEnd type="none" w="sm" len="sm"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13" name="Shape 13">
                    <a:extLst>
                      <a:ext uri="{FF2B5EF4-FFF2-40B4-BE49-F238E27FC236}">
                        <a16:creationId xmlns:a16="http://schemas.microsoft.com/office/drawing/2014/main" id="{00000000-0008-0000-0600-00000D000000}"/>
                      </a:ext>
                    </a:extLst>
                  </xdr:cNvPr>
                  <xdr:cNvSpPr txBox="1"/>
                </xdr:nvSpPr>
                <xdr:spPr>
                  <a:xfrm>
                    <a:off x="5778501" y="6434667"/>
                    <a:ext cx="3947583" cy="296333"/>
                  </a:xfrm>
                  <a:prstGeom prst="rect">
                    <a:avLst/>
                  </a:prstGeom>
                  <a:noFill/>
                  <a:ln w="12700" cap="flat" cmpd="sng">
                    <a:solidFill>
                      <a:schemeClr val="accent2"/>
                    </a:solidFill>
                    <a:prstDash val="solid"/>
                    <a:miter lim="800000"/>
                    <a:headEnd type="none" w="sm" len="sm"/>
                    <a:tailEnd type="none" w="sm" len="sm"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</xdr:grpSp>
          </xdr:grpSp>
        </xdr:grpSp>
      </xdr:grpSp>
    </xdr:grpSp>
    <xdr:clientData fLocksWithSheet="0"/>
  </xdr:oneCellAnchor>
  <xdr:oneCellAnchor>
    <xdr:from>
      <xdr:col>12</xdr:col>
      <xdr:colOff>0</xdr:colOff>
      <xdr:row>0</xdr:row>
      <xdr:rowOff>0</xdr:rowOff>
    </xdr:from>
    <xdr:ext cx="4943475" cy="4457700"/>
    <xdr:grpSp>
      <xdr:nvGrpSpPr>
        <xdr:cNvPr id="14" name="Shape 2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pSpPr/>
      </xdr:nvGrpSpPr>
      <xdr:grpSpPr>
        <a:xfrm>
          <a:off x="12115800" y="0"/>
          <a:ext cx="4943475" cy="4457700"/>
          <a:chOff x="2874263" y="1551150"/>
          <a:chExt cx="4943475" cy="4457700"/>
        </a:xfrm>
      </xdr:grpSpPr>
      <xdr:grpSp>
        <xdr:nvGrpSpPr>
          <xdr:cNvPr id="15" name="Shape 14">
            <a:extLst>
              <a:ext uri="{FF2B5EF4-FFF2-40B4-BE49-F238E27FC236}">
                <a16:creationId xmlns:a16="http://schemas.microsoft.com/office/drawing/2014/main" id="{00000000-0008-0000-0600-00000F000000}"/>
              </a:ext>
            </a:extLst>
          </xdr:cNvPr>
          <xdr:cNvGrpSpPr/>
        </xdr:nvGrpSpPr>
        <xdr:grpSpPr>
          <a:xfrm>
            <a:off x="2874263" y="1551150"/>
            <a:ext cx="4943475" cy="4457700"/>
            <a:chOff x="2874263" y="1551150"/>
            <a:chExt cx="4943475" cy="4457700"/>
          </a:xfrm>
        </xdr:grpSpPr>
        <xdr:sp macro="" textlink="">
          <xdr:nvSpPr>
            <xdr:cNvPr id="16" name="Shape 4">
              <a:extLst>
                <a:ext uri="{FF2B5EF4-FFF2-40B4-BE49-F238E27FC236}">
                  <a16:creationId xmlns:a16="http://schemas.microsoft.com/office/drawing/2014/main" id="{00000000-0008-0000-0600-000010000000}"/>
                </a:ext>
              </a:extLst>
            </xdr:cNvPr>
            <xdr:cNvSpPr/>
          </xdr:nvSpPr>
          <xdr:spPr>
            <a:xfrm>
              <a:off x="2874263" y="1551150"/>
              <a:ext cx="4943475" cy="44577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7" name="Shape 15">
              <a:extLst>
                <a:ext uri="{FF2B5EF4-FFF2-40B4-BE49-F238E27FC236}">
                  <a16:creationId xmlns:a16="http://schemas.microsoft.com/office/drawing/2014/main" id="{00000000-0008-0000-0600-000011000000}"/>
                </a:ext>
              </a:extLst>
            </xdr:cNvPr>
            <xdr:cNvGrpSpPr/>
          </xdr:nvGrpSpPr>
          <xdr:grpSpPr>
            <a:xfrm>
              <a:off x="2874263" y="1551150"/>
              <a:ext cx="4943475" cy="4457700"/>
              <a:chOff x="2874263" y="1551150"/>
              <a:chExt cx="4943475" cy="4457700"/>
            </a:xfrm>
          </xdr:grpSpPr>
          <xdr:sp macro="" textlink="">
            <xdr:nvSpPr>
              <xdr:cNvPr id="18" name="Shape 16">
                <a:extLst>
                  <a:ext uri="{FF2B5EF4-FFF2-40B4-BE49-F238E27FC236}">
                    <a16:creationId xmlns:a16="http://schemas.microsoft.com/office/drawing/2014/main" id="{00000000-0008-0000-0600-000012000000}"/>
                  </a:ext>
                </a:extLst>
              </xdr:cNvPr>
              <xdr:cNvSpPr/>
            </xdr:nvSpPr>
            <xdr:spPr>
              <a:xfrm>
                <a:off x="2874263" y="1551150"/>
                <a:ext cx="4943475" cy="44577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19" name="Shape 17">
                <a:extLst>
                  <a:ext uri="{FF2B5EF4-FFF2-40B4-BE49-F238E27FC236}">
                    <a16:creationId xmlns:a16="http://schemas.microsoft.com/office/drawing/2014/main" id="{00000000-0008-0000-0600-000013000000}"/>
                  </a:ext>
                </a:extLst>
              </xdr:cNvPr>
              <xdr:cNvGrpSpPr/>
            </xdr:nvGrpSpPr>
            <xdr:grpSpPr>
              <a:xfrm>
                <a:off x="2874263" y="1551150"/>
                <a:ext cx="4943475" cy="4457700"/>
                <a:chOff x="2874263" y="1551150"/>
                <a:chExt cx="4943475" cy="4457700"/>
              </a:xfrm>
            </xdr:grpSpPr>
            <xdr:sp macro="" textlink="">
              <xdr:nvSpPr>
                <xdr:cNvPr id="20" name="Shape 18">
                  <a:extLst>
                    <a:ext uri="{FF2B5EF4-FFF2-40B4-BE49-F238E27FC236}">
                      <a16:creationId xmlns:a16="http://schemas.microsoft.com/office/drawing/2014/main" id="{00000000-0008-0000-0600-000014000000}"/>
                    </a:ext>
                  </a:extLst>
                </xdr:cNvPr>
                <xdr:cNvSpPr/>
              </xdr:nvSpPr>
              <xdr:spPr>
                <a:xfrm>
                  <a:off x="2874263" y="1551150"/>
                  <a:ext cx="4943475" cy="445770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21" name="Shape 19">
                  <a:extLst>
                    <a:ext uri="{FF2B5EF4-FFF2-40B4-BE49-F238E27FC236}">
                      <a16:creationId xmlns:a16="http://schemas.microsoft.com/office/drawing/2014/main" id="{00000000-0008-0000-0600-000015000000}"/>
                    </a:ext>
                  </a:extLst>
                </xdr:cNvPr>
                <xdr:cNvGrpSpPr/>
              </xdr:nvGrpSpPr>
              <xdr:grpSpPr>
                <a:xfrm>
                  <a:off x="2874263" y="1551150"/>
                  <a:ext cx="4943475" cy="4457700"/>
                  <a:chOff x="11557000" y="0"/>
                  <a:chExt cx="4952381" cy="4254501"/>
                </a:xfrm>
              </xdr:grpSpPr>
              <xdr:sp macro="" textlink="">
                <xdr:nvSpPr>
                  <xdr:cNvPr id="22" name="Shape 20">
                    <a:extLst>
                      <a:ext uri="{FF2B5EF4-FFF2-40B4-BE49-F238E27FC236}">
                        <a16:creationId xmlns:a16="http://schemas.microsoft.com/office/drawing/2014/main" id="{00000000-0008-0000-0600-000016000000}"/>
                      </a:ext>
                    </a:extLst>
                  </xdr:cNvPr>
                  <xdr:cNvSpPr/>
                </xdr:nvSpPr>
                <xdr:spPr>
                  <a:xfrm>
                    <a:off x="11557000" y="0"/>
                    <a:ext cx="4952375" cy="42545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23" name="Shape 21">
                    <a:extLst>
                      <a:ext uri="{FF2B5EF4-FFF2-40B4-BE49-F238E27FC236}">
                        <a16:creationId xmlns:a16="http://schemas.microsoft.com/office/drawing/2014/main" id="{00000000-0008-0000-0600-000017000000}"/>
                      </a:ext>
                    </a:extLst>
                  </xdr:cNvPr>
                  <xdr:cNvGrpSpPr/>
                </xdr:nvGrpSpPr>
                <xdr:grpSpPr>
                  <a:xfrm>
                    <a:off x="11557000" y="0"/>
                    <a:ext cx="4952381" cy="3895238"/>
                    <a:chOff x="11557000" y="0"/>
                    <a:chExt cx="4952381" cy="3895238"/>
                  </a:xfrm>
                </xdr:grpSpPr>
                <xdr:pic>
                  <xdr:nvPicPr>
                    <xdr:cNvPr id="24" name="Shape 22">
                      <a:extLst>
                        <a:ext uri="{FF2B5EF4-FFF2-40B4-BE49-F238E27FC236}">
                          <a16:creationId xmlns:a16="http://schemas.microsoft.com/office/drawing/2014/main" id="{00000000-0008-0000-0600-000018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2">
                      <a:alphaModFix/>
                    </a:blip>
                    <a:srcRect/>
                    <a:stretch/>
                  </xdr:blipFill>
                  <xdr:spPr>
                    <a:xfrm>
                      <a:off x="11557000" y="0"/>
                      <a:ext cx="4952381" cy="3895238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sp macro="" textlink="">
                  <xdr:nvSpPr>
                    <xdr:cNvPr id="25" name="Shape 23">
                      <a:extLst>
                        <a:ext uri="{FF2B5EF4-FFF2-40B4-BE49-F238E27FC236}">
                          <a16:creationId xmlns:a16="http://schemas.microsoft.com/office/drawing/2014/main" id="{00000000-0008-0000-0600-000019000000}"/>
                        </a:ext>
                      </a:extLst>
                    </xdr:cNvPr>
                    <xdr:cNvSpPr txBox="1"/>
                  </xdr:nvSpPr>
                  <xdr:spPr>
                    <a:xfrm>
                      <a:off x="11588750" y="1693334"/>
                      <a:ext cx="4889500" cy="370416"/>
                    </a:xfrm>
                    <a:prstGeom prst="rect">
                      <a:avLst/>
                    </a:prstGeom>
                    <a:noFill/>
                    <a:ln w="12700" cap="flat" cmpd="sng">
                      <a:solidFill>
                        <a:schemeClr val="accent2"/>
                      </a:solidFill>
                      <a:prstDash val="solid"/>
                      <a:miter lim="800000"/>
                      <a:headEnd type="none" w="sm" len="sm"/>
                      <a:tailEnd type="none" w="sm" len="sm"/>
                    </a:ln>
                  </xdr:spPr>
                  <xdr:txBody>
                    <a:bodyPr spcFirstLastPara="1" wrap="square" lIns="91425" tIns="45700" rIns="91425" bIns="45700" anchor="t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100"/>
                        <a:buFont typeface="Arial"/>
                        <a:buNone/>
                      </a:pPr>
                      <a:endParaRPr sz="1100"/>
                    </a:p>
                  </xdr:txBody>
                </xdr:sp>
                <xdr:sp macro="" textlink="">
                  <xdr:nvSpPr>
                    <xdr:cNvPr id="26" name="Shape 24">
                      <a:extLst>
                        <a:ext uri="{FF2B5EF4-FFF2-40B4-BE49-F238E27FC236}">
                          <a16:creationId xmlns:a16="http://schemas.microsoft.com/office/drawing/2014/main" id="{00000000-0008-0000-0600-00001A000000}"/>
                        </a:ext>
                      </a:extLst>
                    </xdr:cNvPr>
                    <xdr:cNvSpPr txBox="1"/>
                  </xdr:nvSpPr>
                  <xdr:spPr>
                    <a:xfrm>
                      <a:off x="11588749" y="3132666"/>
                      <a:ext cx="4889500" cy="740833"/>
                    </a:xfrm>
                    <a:prstGeom prst="rect">
                      <a:avLst/>
                    </a:prstGeom>
                    <a:noFill/>
                    <a:ln w="12700" cap="flat" cmpd="sng">
                      <a:solidFill>
                        <a:schemeClr val="accent2"/>
                      </a:solidFill>
                      <a:prstDash val="solid"/>
                      <a:miter lim="800000"/>
                      <a:headEnd type="none" w="sm" len="sm"/>
                      <a:tailEnd type="none" w="sm" len="sm"/>
                    </a:ln>
                  </xdr:spPr>
                  <xdr:txBody>
                    <a:bodyPr spcFirstLastPara="1" wrap="square" lIns="91425" tIns="45700" rIns="91425" bIns="45700" anchor="t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100"/>
                        <a:buFont typeface="Arial"/>
                        <a:buNone/>
                      </a:pPr>
                      <a:endParaRPr sz="1100"/>
                    </a:p>
                  </xdr:txBody>
                </xdr:sp>
              </xdr:grpSp>
              <xdr:sp macro="" textlink="">
                <xdr:nvSpPr>
                  <xdr:cNvPr id="27" name="Shape 25">
                    <a:extLst>
                      <a:ext uri="{FF2B5EF4-FFF2-40B4-BE49-F238E27FC236}">
                        <a16:creationId xmlns:a16="http://schemas.microsoft.com/office/drawing/2014/main" id="{00000000-0008-0000-0600-00001B000000}"/>
                      </a:ext>
                    </a:extLst>
                  </xdr:cNvPr>
                  <xdr:cNvSpPr txBox="1"/>
                </xdr:nvSpPr>
                <xdr:spPr>
                  <a:xfrm>
                    <a:off x="11588750" y="3968751"/>
                    <a:ext cx="4857749" cy="285750"/>
                  </a:xfrm>
                  <a:prstGeom prst="rect">
                    <a:avLst/>
                  </a:prstGeom>
                  <a:noFill/>
                  <a:ln w="12700" cap="flat" cmpd="sng">
                    <a:solidFill>
                      <a:schemeClr val="accent2"/>
                    </a:solidFill>
                    <a:prstDash val="solid"/>
                    <a:miter lim="800000"/>
                    <a:headEnd type="none" w="sm" len="sm"/>
                    <a:tailEnd type="none" w="sm" len="sm"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Clr>
                        <a:schemeClr val="dk1"/>
                      </a:buClr>
                      <a:buSzPts val="1400"/>
                      <a:buFont typeface="Calibri"/>
                      <a:buNone/>
                    </a:pPr>
                    <a:r>
                      <a:rPr lang="en-US" sz="1400" b="1">
                        <a:solidFill>
                          <a:schemeClr val="dk1"/>
                        </a:solidFill>
                        <a:latin typeface="Calibri"/>
                        <a:ea typeface="Calibri"/>
                        <a:cs typeface="Calibri"/>
                        <a:sym typeface="Calibri"/>
                      </a:rPr>
                      <a:t>Key: On single science physics only</a:t>
                    </a:r>
                    <a:endParaRPr sz="1400"/>
                  </a:p>
                </xdr:txBody>
              </xdr:sp>
            </xdr:grpSp>
          </xdr:grpSp>
        </xdr:grpSp>
      </xdr:grpSp>
    </xdr:grpSp>
    <xdr:clientData fLocksWithSheet="0"/>
  </xdr:oneCellAnchor>
  <xdr:oneCellAnchor>
    <xdr:from>
      <xdr:col>0</xdr:col>
      <xdr:colOff>0</xdr:colOff>
      <xdr:row>0</xdr:row>
      <xdr:rowOff>28575</xdr:rowOff>
    </xdr:from>
    <xdr:ext cx="5076825" cy="6467475"/>
    <xdr:pic>
      <xdr:nvPicPr>
        <xdr:cNvPr id="28" name="image2.png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ocr.org.uk/Images/414382-specification.pdf" TargetMode="External"/><Relationship Id="rId13" Type="http://schemas.openxmlformats.org/officeDocument/2006/relationships/hyperlink" Target="https://secondarylibrary.crestawards.org/student-guide-gold/62444084" TargetMode="External"/><Relationship Id="rId18" Type="http://schemas.openxmlformats.org/officeDocument/2006/relationships/hyperlink" Target="https://secondarylibrary.crestawards.org/crest-bronze-workbook/62639482" TargetMode="External"/><Relationship Id="rId3" Type="http://schemas.openxmlformats.org/officeDocument/2006/relationships/hyperlink" Target="https://qualifications.pearson.com/content/dam/pdf/BTEC-Nationals/Applied-Science/2016/specification-and-sample-assessments/9781446938195_BTECNat_AppSci_ExtDips_Spec.pdf" TargetMode="External"/><Relationship Id="rId21" Type="http://schemas.openxmlformats.org/officeDocument/2006/relationships/hyperlink" Target="https://www.crestawards.org/" TargetMode="External"/><Relationship Id="rId7" Type="http://schemas.openxmlformats.org/officeDocument/2006/relationships/hyperlink" Target="https://www.ocr.org.uk/Images/418259-a-guide-to-science-based-extended-projects.pdf" TargetMode="External"/><Relationship Id="rId12" Type="http://schemas.openxmlformats.org/officeDocument/2006/relationships/hyperlink" Target="https://secondarylibrary.crestawards.org/crest-student-profile-form/62632654" TargetMode="External"/><Relationship Id="rId17" Type="http://schemas.openxmlformats.org/officeDocument/2006/relationships/hyperlink" Target="https://secondarylibrary.crestawards.org/crest-student-profile-form/62632654" TargetMode="External"/><Relationship Id="rId2" Type="http://schemas.openxmlformats.org/officeDocument/2006/relationships/hyperlink" Target="https://www.gov.uk/government/publications/national-curriculum-in-england-science-programmes-of-study/national-curriculum-in-england-science-programmes-of-study" TargetMode="External"/><Relationship Id="rId16" Type="http://schemas.openxmlformats.org/officeDocument/2006/relationships/hyperlink" Target="https://secondarylibrary.crestawards.org/student-guide-silver/62444085" TargetMode="External"/><Relationship Id="rId20" Type="http://schemas.openxmlformats.org/officeDocument/2006/relationships/hyperlink" Target="https://help.crestawards.org/portal/kb/crest-awards/01-getting-started" TargetMode="External"/><Relationship Id="rId1" Type="http://schemas.openxmlformats.org/officeDocument/2006/relationships/hyperlink" Target="https://assets.publishing.service.gov.uk/government/uploads/system/uploads/attachment_data/file/600864/gce-subject-level-conditions-and-requirements-for-science.pdf" TargetMode="External"/><Relationship Id="rId6" Type="http://schemas.openxmlformats.org/officeDocument/2006/relationships/hyperlink" Target="https://filestore.aqa.org.uk/subjects/AQA-W-7993-SP-19.PDF" TargetMode="External"/><Relationship Id="rId11" Type="http://schemas.openxmlformats.org/officeDocument/2006/relationships/hyperlink" Target="https://help.crestawards.org/portal/kb/articles/crest-gold-criteria-guidance" TargetMode="External"/><Relationship Id="rId5" Type="http://schemas.openxmlformats.org/officeDocument/2006/relationships/hyperlink" Target="https://www.ocr.org.uk/qualifications/cambridge-technicals/applied-science/units/" TargetMode="External"/><Relationship Id="rId15" Type="http://schemas.openxmlformats.org/officeDocument/2006/relationships/hyperlink" Target="https://secondarylibrary.crestawards.org/crest-student-profile-form/62632654" TargetMode="External"/><Relationship Id="rId10" Type="http://schemas.openxmlformats.org/officeDocument/2006/relationships/hyperlink" Target="https://secondarylibrary.crestawards.org/question-generation-for-crest/63555574" TargetMode="External"/><Relationship Id="rId19" Type="http://schemas.openxmlformats.org/officeDocument/2006/relationships/hyperlink" Target="https://secondarylibrary.crestawards.org/teacher-guide-bronze/62444158" TargetMode="External"/><Relationship Id="rId4" Type="http://schemas.openxmlformats.org/officeDocument/2006/relationships/hyperlink" Target="https://qualifications.pearson.com/en/qualifications/btec-firsts/applied-science-2012-nqf.html" TargetMode="External"/><Relationship Id="rId9" Type="http://schemas.openxmlformats.org/officeDocument/2006/relationships/hyperlink" Target="https://qualifications.pearson.com/content/dam/pdf/Project-Qualification/Level-3/2010/Specification/Project-Specification-Level-3.pdf" TargetMode="External"/><Relationship Id="rId14" Type="http://schemas.openxmlformats.org/officeDocument/2006/relationships/hyperlink" Target="https://help.crestawards.org/portal/kb/articles/crest-silver-criteria-guidance" TargetMode="External"/><Relationship Id="rId22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CAE2B-0C57-4A73-A685-A571478A3D9A}">
  <dimension ref="A1"/>
  <sheetViews>
    <sheetView workbookViewId="0"/>
  </sheetViews>
  <sheetFormatPr defaultRowHeight="14.5" x14ac:dyDescent="0.3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24"/>
  <sheetViews>
    <sheetView tabSelected="1" topLeftCell="A3" zoomScale="70" zoomScaleNormal="70" workbookViewId="0">
      <selection activeCell="B4" sqref="B4"/>
    </sheetView>
  </sheetViews>
  <sheetFormatPr defaultColWidth="14.453125" defaultRowHeight="30" customHeight="1" x14ac:dyDescent="0.35"/>
  <cols>
    <col min="1" max="1" width="73.1796875" style="9" bestFit="1" customWidth="1"/>
    <col min="2" max="2" width="192.453125" style="9" bestFit="1" customWidth="1"/>
    <col min="3" max="6" width="9.1796875" style="9" hidden="1" customWidth="1"/>
    <col min="7" max="16384" width="14.453125" style="9"/>
  </cols>
  <sheetData>
    <row r="1" spans="1:2" ht="30" customHeight="1" x14ac:dyDescent="0.35">
      <c r="A1" s="8" t="s">
        <v>0</v>
      </c>
    </row>
    <row r="2" spans="1:2" ht="30" customHeight="1" x14ac:dyDescent="0.35">
      <c r="A2" s="12"/>
      <c r="B2" s="12"/>
    </row>
    <row r="3" spans="1:2" ht="30" customHeight="1" x14ac:dyDescent="0.35">
      <c r="A3" s="1" t="s">
        <v>1</v>
      </c>
      <c r="B3" s="1" t="s">
        <v>2</v>
      </c>
    </row>
    <row r="4" spans="1:2" ht="30" customHeight="1" x14ac:dyDescent="0.35">
      <c r="A4" s="2" t="s">
        <v>3</v>
      </c>
      <c r="B4" s="3" t="s">
        <v>4</v>
      </c>
    </row>
    <row r="5" spans="1:2" ht="30" customHeight="1" x14ac:dyDescent="0.35">
      <c r="A5" s="2" t="s">
        <v>5</v>
      </c>
      <c r="B5" s="3" t="s">
        <v>6</v>
      </c>
    </row>
    <row r="6" spans="1:2" ht="30" customHeight="1" x14ac:dyDescent="0.35">
      <c r="A6" s="4" t="s">
        <v>7</v>
      </c>
      <c r="B6" s="3" t="s">
        <v>8</v>
      </c>
    </row>
    <row r="7" spans="1:2" ht="30" customHeight="1" x14ac:dyDescent="0.35">
      <c r="A7" s="4" t="s">
        <v>9</v>
      </c>
      <c r="B7" s="3" t="s">
        <v>10</v>
      </c>
    </row>
    <row r="8" spans="1:2" ht="30" customHeight="1" x14ac:dyDescent="0.35">
      <c r="A8" s="4" t="s">
        <v>11</v>
      </c>
      <c r="B8" s="3" t="s">
        <v>12</v>
      </c>
    </row>
    <row r="9" spans="1:2" ht="30" customHeight="1" x14ac:dyDescent="0.35">
      <c r="A9" s="5" t="s">
        <v>13</v>
      </c>
      <c r="B9" s="3" t="s">
        <v>14</v>
      </c>
    </row>
    <row r="10" spans="1:2" ht="30" customHeight="1" x14ac:dyDescent="0.35">
      <c r="A10" s="5" t="s">
        <v>15</v>
      </c>
      <c r="B10" s="3" t="s">
        <v>12</v>
      </c>
    </row>
    <row r="11" spans="1:2" ht="30" customHeight="1" x14ac:dyDescent="0.35">
      <c r="A11" s="5" t="s">
        <v>16</v>
      </c>
      <c r="B11" s="3" t="s">
        <v>17</v>
      </c>
    </row>
    <row r="12" spans="1:2" ht="30" customHeight="1" x14ac:dyDescent="0.35">
      <c r="A12" s="6" t="s">
        <v>18</v>
      </c>
      <c r="B12" s="3" t="s">
        <v>19</v>
      </c>
    </row>
    <row r="13" spans="1:2" ht="30" customHeight="1" x14ac:dyDescent="0.35">
      <c r="A13" s="6" t="s">
        <v>20</v>
      </c>
      <c r="B13" s="3" t="s">
        <v>12</v>
      </c>
    </row>
    <row r="14" spans="1:2" ht="30" customHeight="1" x14ac:dyDescent="0.35">
      <c r="A14" s="6" t="s">
        <v>21</v>
      </c>
      <c r="B14" s="3" t="s">
        <v>22</v>
      </c>
    </row>
    <row r="15" spans="1:2" ht="30" customHeight="1" x14ac:dyDescent="0.35">
      <c r="A15" s="10" t="s">
        <v>23</v>
      </c>
      <c r="B15" s="11" t="s">
        <v>24</v>
      </c>
    </row>
    <row r="16" spans="1:2" ht="30" customHeight="1" x14ac:dyDescent="0.35">
      <c r="A16" s="13" t="s">
        <v>25</v>
      </c>
      <c r="B16" s="14" t="s">
        <v>26</v>
      </c>
    </row>
    <row r="17" spans="1:2" ht="30" customHeight="1" x14ac:dyDescent="0.35">
      <c r="A17" s="13" t="s">
        <v>27</v>
      </c>
      <c r="B17" s="14" t="s">
        <v>28</v>
      </c>
    </row>
    <row r="18" spans="1:2" ht="30" customHeight="1" x14ac:dyDescent="0.35">
      <c r="A18" s="2" t="s">
        <v>29</v>
      </c>
      <c r="B18" s="3" t="s">
        <v>30</v>
      </c>
    </row>
    <row r="19" spans="1:2" ht="30" customHeight="1" x14ac:dyDescent="0.35">
      <c r="A19" s="2" t="s">
        <v>31</v>
      </c>
      <c r="B19" s="3" t="s">
        <v>32</v>
      </c>
    </row>
    <row r="20" spans="1:2" ht="30" customHeight="1" x14ac:dyDescent="0.35">
      <c r="A20" s="2" t="s">
        <v>33</v>
      </c>
      <c r="B20" s="3" t="s">
        <v>34</v>
      </c>
    </row>
    <row r="21" spans="1:2" ht="30" customHeight="1" x14ac:dyDescent="0.35">
      <c r="A21" s="2" t="s">
        <v>35</v>
      </c>
      <c r="B21" s="3" t="s">
        <v>36</v>
      </c>
    </row>
    <row r="22" spans="1:2" ht="30" customHeight="1" x14ac:dyDescent="0.35">
      <c r="A22" s="2" t="s">
        <v>37</v>
      </c>
      <c r="B22" s="3" t="s">
        <v>38</v>
      </c>
    </row>
    <row r="23" spans="1:2" ht="30" customHeight="1" x14ac:dyDescent="0.35">
      <c r="A23" s="2" t="s">
        <v>39</v>
      </c>
      <c r="B23" s="3" t="s">
        <v>40</v>
      </c>
    </row>
    <row r="24" spans="1:2" ht="30" customHeight="1" x14ac:dyDescent="0.35">
      <c r="A24" s="2" t="s">
        <v>41</v>
      </c>
      <c r="B24" s="3" t="s">
        <v>42</v>
      </c>
    </row>
  </sheetData>
  <hyperlinks>
    <hyperlink ref="B16" r:id="rId1" xr:uid="{00000000-0004-0000-0100-00000F000000}"/>
    <hyperlink ref="B17" r:id="rId2" location="key-stage-3" xr:uid="{00000000-0004-0000-0100-000010000000}"/>
    <hyperlink ref="B18" r:id="rId3" xr:uid="{00000000-0004-0000-0100-000011000000}"/>
    <hyperlink ref="B19" r:id="rId4" xr:uid="{00000000-0004-0000-0100-000012000000}"/>
    <hyperlink ref="B20" r:id="rId5" xr:uid="{00000000-0004-0000-0100-000013000000}"/>
    <hyperlink ref="B21" r:id="rId6" xr:uid="{00000000-0004-0000-0100-000014000000}"/>
    <hyperlink ref="B22" r:id="rId7" xr:uid="{00000000-0004-0000-0100-000015000000}"/>
    <hyperlink ref="B23" r:id="rId8" xr:uid="{00000000-0004-0000-0100-000016000000}"/>
    <hyperlink ref="B24" r:id="rId9" xr:uid="{00000000-0004-0000-0100-000017000000}"/>
    <hyperlink ref="B15" r:id="rId10" xr:uid="{00000000-0004-0000-0100-00000D000000}"/>
    <hyperlink ref="B14" r:id="rId11" xr:uid="{5BEDA6A8-87DB-4689-A3F8-D6363AB9329B}"/>
    <hyperlink ref="B13" r:id="rId12" xr:uid="{060647AB-99BE-4268-83B2-2E0C5BAAFBD7}"/>
    <hyperlink ref="B12" r:id="rId13" xr:uid="{A1B2A41D-B6A8-4389-B57D-1073B071197B}"/>
    <hyperlink ref="B11" r:id="rId14" xr:uid="{A6A34750-7C12-4B9C-A93C-63B22075A99F}"/>
    <hyperlink ref="B10" r:id="rId15" xr:uid="{10AC7257-B065-4608-A2CA-1C77C705FB7B}"/>
    <hyperlink ref="B9" r:id="rId16" xr:uid="{8C888D70-476A-4C78-B746-315FBCE87A8F}"/>
    <hyperlink ref="B8" r:id="rId17" xr:uid="{BBD6AAD5-D638-45FE-B17B-EE1458C3C674}"/>
    <hyperlink ref="B7" r:id="rId18" xr:uid="{17307A43-6F78-4F05-B379-4D4B60064488}"/>
    <hyperlink ref="B6" r:id="rId19" xr:uid="{8BB6DB2A-3E93-4F4E-99F3-06F19AB14427}"/>
    <hyperlink ref="B5" r:id="rId20" xr:uid="{9CDE043C-3590-40FD-810F-20207E16B35D}"/>
    <hyperlink ref="B4" r:id="rId21" xr:uid="{F3D1F12F-0BBD-4DD8-B806-7C52DBD632A3}"/>
  </hyperlinks>
  <pageMargins left="0.7" right="0.7" top="0.75" bottom="0.75" header="0" footer="0"/>
  <pageSetup orientation="landscape" r:id="rId2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302"/>
  <sheetViews>
    <sheetView workbookViewId="0">
      <pane ySplit="1" topLeftCell="A60" activePane="bottomLeft" state="frozen"/>
      <selection pane="bottomLeft" activeCell="G3" sqref="G3:G65"/>
    </sheetView>
  </sheetViews>
  <sheetFormatPr defaultColWidth="14.453125" defaultRowHeight="30" customHeight="1" x14ac:dyDescent="0.35"/>
  <cols>
    <col min="1" max="7" width="20.54296875" style="22" customWidth="1"/>
    <col min="8" max="10" width="10.54296875" style="53" customWidth="1"/>
    <col min="11" max="11" width="18.1796875" style="22" hidden="1" customWidth="1"/>
    <col min="12" max="12" width="23.7265625" style="22" hidden="1" customWidth="1"/>
    <col min="13" max="16384" width="14.453125" style="22"/>
  </cols>
  <sheetData>
    <row r="1" spans="1:12" s="45" customFormat="1" ht="30" customHeight="1" x14ac:dyDescent="0.35">
      <c r="A1" s="124" t="s">
        <v>43</v>
      </c>
      <c r="B1" s="125"/>
      <c r="C1" s="126" t="s">
        <v>44</v>
      </c>
      <c r="D1" s="125"/>
      <c r="E1" s="127" t="s">
        <v>45</v>
      </c>
      <c r="F1" s="125"/>
      <c r="G1" s="128"/>
      <c r="H1" s="129"/>
      <c r="I1" s="129"/>
      <c r="J1" s="129"/>
      <c r="K1" s="129"/>
      <c r="L1" s="44"/>
    </row>
    <row r="2" spans="1:12" s="45" customFormat="1" ht="30" customHeight="1" x14ac:dyDescent="0.35">
      <c r="A2" s="46" t="s">
        <v>46</v>
      </c>
      <c r="B2" s="46" t="s">
        <v>47</v>
      </c>
      <c r="C2" s="47" t="s">
        <v>46</v>
      </c>
      <c r="D2" s="48" t="s">
        <v>47</v>
      </c>
      <c r="E2" s="49" t="s">
        <v>46</v>
      </c>
      <c r="F2" s="49" t="s">
        <v>47</v>
      </c>
      <c r="G2" s="50" t="s">
        <v>48</v>
      </c>
      <c r="H2" s="60" t="s">
        <v>49</v>
      </c>
      <c r="I2" s="61" t="s">
        <v>50</v>
      </c>
      <c r="J2" s="62" t="s">
        <v>51</v>
      </c>
      <c r="K2" s="51" t="s">
        <v>52</v>
      </c>
      <c r="L2" s="52" t="s">
        <v>53</v>
      </c>
    </row>
    <row r="3" spans="1:12" ht="43.5" customHeight="1" x14ac:dyDescent="0.35">
      <c r="A3" s="15" t="s">
        <v>54</v>
      </c>
      <c r="B3" s="16" t="s">
        <v>55</v>
      </c>
      <c r="C3" s="15"/>
      <c r="D3" s="16"/>
      <c r="E3" s="15"/>
      <c r="F3" s="16"/>
      <c r="G3" s="54" t="str">
        <f>HYPERLINK("https://secondarylibrary.crestawards.org/a-balanced-diet/62137804","A balanced diet")</f>
        <v>A balanced diet</v>
      </c>
      <c r="H3" s="17">
        <v>0</v>
      </c>
      <c r="I3" s="18">
        <v>0</v>
      </c>
      <c r="J3" s="19">
        <v>1</v>
      </c>
      <c r="K3" s="20"/>
      <c r="L3" s="21"/>
    </row>
    <row r="4" spans="1:12" ht="30" customHeight="1" x14ac:dyDescent="0.35">
      <c r="A4" s="23"/>
      <c r="B4" s="24"/>
      <c r="C4" s="23"/>
      <c r="D4" s="24"/>
      <c r="E4" s="23" t="s">
        <v>56</v>
      </c>
      <c r="F4" s="24" t="s">
        <v>57</v>
      </c>
      <c r="G4" s="55" t="str">
        <f>HYPERLINK("https://secondarylibrary.crestawards.org/a-clean-break/62206002","A clean break")</f>
        <v>A clean break</v>
      </c>
      <c r="H4" s="25">
        <v>1</v>
      </c>
      <c r="I4" s="26">
        <v>0</v>
      </c>
      <c r="J4" s="27">
        <v>0</v>
      </c>
      <c r="K4" s="28" t="s">
        <v>58</v>
      </c>
      <c r="L4" s="24"/>
    </row>
    <row r="5" spans="1:12" ht="30" customHeight="1" x14ac:dyDescent="0.35">
      <c r="A5" s="23"/>
      <c r="B5" s="24"/>
      <c r="C5" s="23"/>
      <c r="D5" s="24"/>
      <c r="E5" s="23"/>
      <c r="F5" s="24"/>
      <c r="G5" s="55" t="str">
        <f>HYPERLINK("https://secondarylibrary.crestawards.org/aerodynamic-sails/62275532","Aerodynamic sails")</f>
        <v>Aerodynamic sails</v>
      </c>
      <c r="H5" s="25">
        <v>0</v>
      </c>
      <c r="I5" s="26">
        <v>0</v>
      </c>
      <c r="J5" s="27">
        <v>1</v>
      </c>
      <c r="K5" s="28"/>
      <c r="L5" s="29"/>
    </row>
    <row r="6" spans="1:12" ht="30" customHeight="1" x14ac:dyDescent="0.35">
      <c r="A6" s="23"/>
      <c r="B6" s="24"/>
      <c r="C6" s="23"/>
      <c r="D6" s="24"/>
      <c r="E6" s="23" t="s">
        <v>56</v>
      </c>
      <c r="F6" s="24" t="s">
        <v>59</v>
      </c>
      <c r="G6" s="55" t="str">
        <f>HYPERLINK("https://secondarylibrary.crestawards.org/are-some-jeans-tougher/61716038","Are some jeans tougher")</f>
        <v>Are some jeans tougher</v>
      </c>
      <c r="H6" s="25">
        <v>0</v>
      </c>
      <c r="I6" s="26">
        <v>1</v>
      </c>
      <c r="J6" s="27">
        <v>0</v>
      </c>
      <c r="K6" s="28" t="s">
        <v>58</v>
      </c>
      <c r="L6" s="24"/>
    </row>
    <row r="7" spans="1:12" ht="30" customHeight="1" x14ac:dyDescent="0.35">
      <c r="A7" s="23"/>
      <c r="B7" s="24"/>
      <c r="C7" s="23" t="s">
        <v>60</v>
      </c>
      <c r="D7" s="24" t="s">
        <v>61</v>
      </c>
      <c r="E7" s="23"/>
      <c r="F7" s="24"/>
      <c r="G7" s="55" t="str">
        <f>HYPERLINK("https://secondarylibrary.crestawards.org/art-restoration/62214103","Art restoration")</f>
        <v>Art restoration</v>
      </c>
      <c r="H7" s="25">
        <v>0</v>
      </c>
      <c r="I7" s="26">
        <v>1</v>
      </c>
      <c r="J7" s="27">
        <v>0</v>
      </c>
      <c r="K7" s="28" t="s">
        <v>58</v>
      </c>
      <c r="L7" s="24" t="s">
        <v>62</v>
      </c>
    </row>
    <row r="8" spans="1:12" ht="30" customHeight="1" x14ac:dyDescent="0.35">
      <c r="A8" s="23"/>
      <c r="B8" s="24"/>
      <c r="C8" s="23"/>
      <c r="D8" s="24"/>
      <c r="E8" s="23"/>
      <c r="F8" s="24"/>
      <c r="G8" s="55" t="str">
        <f>HYPERLINK("https://secondarylibrary.crestawards.org/gold-grand-challenges/62452389","Biogas generator (Grand Challenge)")</f>
        <v>Biogas generator (Grand Challenge)</v>
      </c>
      <c r="H8" s="25">
        <v>0</v>
      </c>
      <c r="I8" s="26">
        <v>0</v>
      </c>
      <c r="J8" s="27">
        <v>1</v>
      </c>
      <c r="K8" s="28"/>
      <c r="L8" s="29"/>
    </row>
    <row r="9" spans="1:12" ht="30" customHeight="1" x14ac:dyDescent="0.35">
      <c r="A9" s="23"/>
      <c r="B9" s="24"/>
      <c r="C9" s="23"/>
      <c r="D9" s="24"/>
      <c r="E9" s="23"/>
      <c r="F9" s="24"/>
      <c r="G9" s="55" t="str">
        <f>HYPERLINK("https://secondarylibrary.crestawards.org/brighter-after-a-cup-of-tea/62137807","Brighter after a cup of tea")</f>
        <v>Brighter after a cup of tea</v>
      </c>
      <c r="H9" s="25">
        <v>0</v>
      </c>
      <c r="I9" s="26">
        <v>0</v>
      </c>
      <c r="J9" s="27">
        <v>1</v>
      </c>
      <c r="K9" s="28"/>
      <c r="L9" s="29"/>
    </row>
    <row r="10" spans="1:12" ht="30" customHeight="1" x14ac:dyDescent="0.35">
      <c r="A10" s="23"/>
      <c r="B10" s="24"/>
      <c r="C10" s="23"/>
      <c r="D10" s="24"/>
      <c r="E10" s="23"/>
      <c r="F10" s="24"/>
      <c r="G10" s="55" t="str">
        <f>HYPERLINK("https://secondarylibrary.crestawards.org/compare-suncreams/62137808","Compare different sun creams")</f>
        <v>Compare different sun creams</v>
      </c>
      <c r="H10" s="25">
        <v>0</v>
      </c>
      <c r="I10" s="26">
        <v>0</v>
      </c>
      <c r="J10" s="27">
        <v>1</v>
      </c>
      <c r="K10" s="28"/>
      <c r="L10" s="29"/>
    </row>
    <row r="11" spans="1:12" ht="30" customHeight="1" x14ac:dyDescent="0.35">
      <c r="A11" s="23"/>
      <c r="B11" s="24"/>
      <c r="C11" s="23"/>
      <c r="D11" s="24"/>
      <c r="E11" s="23"/>
      <c r="F11" s="24"/>
      <c r="G11" s="55" t="str">
        <f>HYPERLINK("https://secondarylibrary.crestawards.org/compare-fabric-properties/62137798","Compare fabric properties ")</f>
        <v xml:space="preserve">Compare fabric properties </v>
      </c>
      <c r="H11" s="25">
        <v>0</v>
      </c>
      <c r="I11" s="26">
        <v>0</v>
      </c>
      <c r="J11" s="27">
        <v>1</v>
      </c>
      <c r="K11" s="28"/>
      <c r="L11" s="29"/>
    </row>
    <row r="12" spans="1:12" ht="40" customHeight="1" x14ac:dyDescent="0.35">
      <c r="A12" s="23" t="s">
        <v>54</v>
      </c>
      <c r="B12" s="24" t="s">
        <v>63</v>
      </c>
      <c r="C12" s="23"/>
      <c r="D12" s="24"/>
      <c r="E12" s="23"/>
      <c r="F12" s="24"/>
      <c r="G12" s="55" t="str">
        <f>HYPERLINK("https://secondarylibrary.crestawards.org/cooking-pasta/62137416","Cooking pasta")</f>
        <v>Cooking pasta</v>
      </c>
      <c r="H12" s="25">
        <v>0</v>
      </c>
      <c r="I12" s="26">
        <v>1</v>
      </c>
      <c r="J12" s="27">
        <v>0</v>
      </c>
      <c r="K12" s="28" t="s">
        <v>58</v>
      </c>
      <c r="L12" s="24" t="s">
        <v>64</v>
      </c>
    </row>
    <row r="13" spans="1:12" ht="30" customHeight="1" x14ac:dyDescent="0.35">
      <c r="A13" s="23"/>
      <c r="B13" s="24"/>
      <c r="C13" s="23" t="s">
        <v>60</v>
      </c>
      <c r="D13" s="24" t="s">
        <v>62</v>
      </c>
      <c r="E13" s="23"/>
      <c r="F13" s="24"/>
      <c r="G13" s="55" t="str">
        <f>HYPERLINK("https://secondarylibrary.crestawards.org/detect-fraud-using-chromatography/62214116","Detect fraud using chromatography")</f>
        <v>Detect fraud using chromatography</v>
      </c>
      <c r="H13" s="25">
        <v>0</v>
      </c>
      <c r="I13" s="26">
        <v>1</v>
      </c>
      <c r="J13" s="27">
        <v>0</v>
      </c>
      <c r="K13" s="28" t="s">
        <v>58</v>
      </c>
      <c r="L13" s="24" t="s">
        <v>62</v>
      </c>
    </row>
    <row r="14" spans="1:12" ht="30" customHeight="1" x14ac:dyDescent="0.35">
      <c r="A14" s="23"/>
      <c r="B14" s="24"/>
      <c r="C14" s="23" t="s">
        <v>60</v>
      </c>
      <c r="D14" s="24" t="s">
        <v>65</v>
      </c>
      <c r="E14" s="23"/>
      <c r="F14" s="24"/>
      <c r="G14" s="55" t="str">
        <f>HYPERLINK("https://secondarylibrary.crestawards.org/detecting-drugs/62214113","Detecting drugs")</f>
        <v>Detecting drugs</v>
      </c>
      <c r="H14" s="25">
        <v>0</v>
      </c>
      <c r="I14" s="26">
        <v>1</v>
      </c>
      <c r="J14" s="27">
        <v>0</v>
      </c>
      <c r="K14" s="28" t="s">
        <v>58</v>
      </c>
      <c r="L14" s="24" t="s">
        <v>65</v>
      </c>
    </row>
    <row r="15" spans="1:12" ht="30" customHeight="1" x14ac:dyDescent="0.35">
      <c r="A15" s="23"/>
      <c r="B15" s="24"/>
      <c r="C15" s="23"/>
      <c r="D15" s="24"/>
      <c r="E15" s="23"/>
      <c r="F15" s="24"/>
      <c r="G15" s="55" t="str">
        <f>HYPERLINK("https://secondarylibrary.crestawards.org/detecting-food-fraud/61761932","Detecting food fraud")</f>
        <v>Detecting food fraud</v>
      </c>
      <c r="H15" s="25">
        <v>0</v>
      </c>
      <c r="I15" s="26">
        <v>0</v>
      </c>
      <c r="J15" s="27">
        <v>1</v>
      </c>
      <c r="K15" s="28"/>
      <c r="L15" s="29"/>
    </row>
    <row r="16" spans="1:12" ht="30" customHeight="1" x14ac:dyDescent="0.35">
      <c r="A16" s="23"/>
      <c r="B16" s="24"/>
      <c r="C16" s="23"/>
      <c r="D16" s="24"/>
      <c r="E16" s="23" t="s">
        <v>66</v>
      </c>
      <c r="F16" s="24" t="s">
        <v>67</v>
      </c>
      <c r="G16" s="55" t="str">
        <f>HYPERLINK("https://secondarylibrary.crestawards.org/fabrics-for-cold-weather-clothing/62214157","Fabrics for cold weather clothing")</f>
        <v>Fabrics for cold weather clothing</v>
      </c>
      <c r="H16" s="25">
        <v>0</v>
      </c>
      <c r="I16" s="26">
        <v>1</v>
      </c>
      <c r="J16" s="27">
        <v>0</v>
      </c>
      <c r="K16" s="28" t="s">
        <v>58</v>
      </c>
      <c r="L16" s="24"/>
    </row>
    <row r="17" spans="1:12" ht="30" customHeight="1" x14ac:dyDescent="0.35">
      <c r="A17" s="23"/>
      <c r="B17" s="24"/>
      <c r="C17" s="23" t="s">
        <v>60</v>
      </c>
      <c r="D17" s="24" t="s">
        <v>68</v>
      </c>
      <c r="E17" s="23"/>
      <c r="F17" s="24" t="s">
        <v>68</v>
      </c>
      <c r="G17" s="55" t="str">
        <f>HYPERLINK("https://secondarylibrary.crestawards.org/fraud-detection-testing-metals/61716030","Fraud detection: testing metals")</f>
        <v>Fraud detection: testing metals</v>
      </c>
      <c r="H17" s="25">
        <v>1</v>
      </c>
      <c r="I17" s="26">
        <v>0</v>
      </c>
      <c r="J17" s="27">
        <v>0</v>
      </c>
      <c r="K17" s="28" t="s">
        <v>58</v>
      </c>
      <c r="L17" s="24"/>
    </row>
    <row r="18" spans="1:12" ht="42" customHeight="1" x14ac:dyDescent="0.35">
      <c r="A18" s="23"/>
      <c r="B18" s="24"/>
      <c r="C18" s="23"/>
      <c r="D18" s="24"/>
      <c r="E18" s="23"/>
      <c r="F18" s="24"/>
      <c r="G18" s="55" t="str">
        <f>HYPERLINK("https://secondarylibrary.crestawards.org/gold-grand-challenges/62452389","Green building design (Grand Challenge)")</f>
        <v>Green building design (Grand Challenge)</v>
      </c>
      <c r="H18" s="25">
        <v>0</v>
      </c>
      <c r="I18" s="26">
        <v>0</v>
      </c>
      <c r="J18" s="27">
        <v>1</v>
      </c>
      <c r="K18" s="28"/>
      <c r="L18" s="29"/>
    </row>
    <row r="19" spans="1:12" ht="42.65" customHeight="1" x14ac:dyDescent="0.35">
      <c r="A19" s="23"/>
      <c r="B19" s="24"/>
      <c r="C19" s="23" t="s">
        <v>60</v>
      </c>
      <c r="D19" s="24" t="s">
        <v>62</v>
      </c>
      <c r="E19" s="23" t="s">
        <v>56</v>
      </c>
      <c r="F19" s="24" t="s">
        <v>69</v>
      </c>
      <c r="G19" s="55" t="str">
        <f>HYPERLINK("https://secondarylibrary.crestawards.org/hit-and-run/61716032","Hit and run")</f>
        <v>Hit and run</v>
      </c>
      <c r="H19" s="25">
        <v>0</v>
      </c>
      <c r="I19" s="26">
        <v>1</v>
      </c>
      <c r="J19" s="27">
        <v>0</v>
      </c>
      <c r="K19" s="28" t="s">
        <v>58</v>
      </c>
      <c r="L19" s="24" t="s">
        <v>62</v>
      </c>
    </row>
    <row r="20" spans="1:12" ht="30" customHeight="1" x14ac:dyDescent="0.35">
      <c r="A20" s="23"/>
      <c r="B20" s="24"/>
      <c r="C20" s="23"/>
      <c r="D20" s="24"/>
      <c r="E20" s="23" t="s">
        <v>56</v>
      </c>
      <c r="F20" s="24" t="s">
        <v>70</v>
      </c>
      <c r="G20" s="55" t="str">
        <f>HYPERLINK("https://secondarylibrary.crestawards.org/how-do-rockets-work/61716036","How do rockets work?")</f>
        <v>How do rockets work?</v>
      </c>
      <c r="H20" s="25">
        <v>1</v>
      </c>
      <c r="I20" s="26">
        <v>0</v>
      </c>
      <c r="J20" s="27">
        <v>0</v>
      </c>
      <c r="K20" s="28" t="s">
        <v>58</v>
      </c>
      <c r="L20" s="24" t="s">
        <v>71</v>
      </c>
    </row>
    <row r="21" spans="1:12" ht="41.15" customHeight="1" x14ac:dyDescent="0.35">
      <c r="A21" s="23" t="s">
        <v>54</v>
      </c>
      <c r="B21" s="24" t="s">
        <v>72</v>
      </c>
      <c r="C21" s="23" t="s">
        <v>73</v>
      </c>
      <c r="D21" s="24" t="s">
        <v>74</v>
      </c>
      <c r="E21" s="23"/>
      <c r="F21" s="24"/>
      <c r="G21" s="55" t="str">
        <f>HYPERLINK("https://secondarylibrary.crestawards.org/how-healthy-is-your-spread/62214120","How healthy is your spread")</f>
        <v>How healthy is your spread</v>
      </c>
      <c r="H21" s="25">
        <v>0</v>
      </c>
      <c r="I21" s="26">
        <v>1</v>
      </c>
      <c r="J21" s="27">
        <v>0</v>
      </c>
      <c r="K21" s="28" t="s">
        <v>58</v>
      </c>
      <c r="L21" s="24" t="s">
        <v>75</v>
      </c>
    </row>
    <row r="22" spans="1:12" ht="30" customHeight="1" x14ac:dyDescent="0.35">
      <c r="A22" s="23"/>
      <c r="B22" s="24"/>
      <c r="C22" s="23"/>
      <c r="D22" s="24"/>
      <c r="E22" s="23"/>
      <c r="F22" s="24"/>
      <c r="G22" s="55" t="str">
        <f>HYPERLINK("https://secondarylibrary.crestawards.org/how-much-starch-is-in-a-potato/62137799","How much starch is in a potato")</f>
        <v>How much starch is in a potato</v>
      </c>
      <c r="H22" s="25">
        <v>0</v>
      </c>
      <c r="I22" s="26">
        <v>0</v>
      </c>
      <c r="J22" s="27">
        <v>1</v>
      </c>
      <c r="K22" s="28"/>
      <c r="L22" s="29"/>
    </row>
    <row r="23" spans="1:12" ht="30" customHeight="1" x14ac:dyDescent="0.35">
      <c r="A23" s="23"/>
      <c r="B23" s="24"/>
      <c r="C23" s="23"/>
      <c r="D23" s="24"/>
      <c r="E23" s="23"/>
      <c r="F23" s="24"/>
      <c r="G23" s="55" t="str">
        <f>HYPERLINK("https://secondarylibrary.crestawards.org/how-quick-are-your-reactions/62275536","How quick are your reactions?")</f>
        <v>How quick are your reactions?</v>
      </c>
      <c r="H23" s="25">
        <v>0</v>
      </c>
      <c r="I23" s="26">
        <v>0</v>
      </c>
      <c r="J23" s="27">
        <v>1</v>
      </c>
      <c r="K23" s="28"/>
      <c r="L23" s="29"/>
    </row>
    <row r="24" spans="1:12" ht="41.15" customHeight="1" x14ac:dyDescent="0.35">
      <c r="A24" s="23" t="s">
        <v>54</v>
      </c>
      <c r="B24" s="24" t="s">
        <v>76</v>
      </c>
      <c r="C24" s="23"/>
      <c r="D24" s="24"/>
      <c r="E24" s="23"/>
      <c r="F24" s="24"/>
      <c r="G24" s="55" t="str">
        <f>HYPERLINK("https://secondarylibrary.crestawards.org/how-steady-is-your-hand/61716042","How steady is your hand")</f>
        <v>How steady is your hand</v>
      </c>
      <c r="H24" s="25">
        <v>0</v>
      </c>
      <c r="I24" s="26">
        <v>1</v>
      </c>
      <c r="J24" s="27">
        <v>0</v>
      </c>
      <c r="K24" s="28" t="s">
        <v>58</v>
      </c>
      <c r="L24" s="24"/>
    </row>
    <row r="25" spans="1:12" ht="30" customHeight="1" x14ac:dyDescent="0.35">
      <c r="A25" s="23"/>
      <c r="B25" s="24"/>
      <c r="C25" s="23"/>
      <c r="D25" s="24"/>
      <c r="E25" s="23" t="s">
        <v>56</v>
      </c>
      <c r="F25" s="24" t="s">
        <v>59</v>
      </c>
      <c r="G25" s="55" t="str">
        <f>HYPERLINK("https://secondarylibrary.crestawards.org/how-strong-are-climbing-ropes/62137420","How strong are climbing ropes")</f>
        <v>How strong are climbing ropes</v>
      </c>
      <c r="H25" s="25">
        <v>0</v>
      </c>
      <c r="I25" s="26">
        <v>1</v>
      </c>
      <c r="J25" s="27">
        <v>0</v>
      </c>
      <c r="K25" s="28" t="s">
        <v>58</v>
      </c>
      <c r="L25" s="24"/>
    </row>
    <row r="26" spans="1:12" ht="30" customHeight="1" x14ac:dyDescent="0.35">
      <c r="A26" s="23"/>
      <c r="B26" s="24"/>
      <c r="C26" s="23"/>
      <c r="D26" s="24"/>
      <c r="E26" s="23"/>
      <c r="F26" s="24"/>
      <c r="G26" s="56" t="s">
        <v>77</v>
      </c>
      <c r="H26" s="25">
        <v>1</v>
      </c>
      <c r="I26" s="26">
        <v>0</v>
      </c>
      <c r="J26" s="27">
        <v>0</v>
      </c>
      <c r="K26" s="28"/>
      <c r="L26" s="24"/>
    </row>
    <row r="27" spans="1:12" ht="30" customHeight="1" x14ac:dyDescent="0.35">
      <c r="A27" s="23"/>
      <c r="B27" s="24"/>
      <c r="C27" s="23"/>
      <c r="D27" s="24"/>
      <c r="E27" s="23"/>
      <c r="F27" s="24"/>
      <c r="G27" s="57" t="str">
        <f>HYPERLINK("https://secondarylibrary.crestawards.org/silver-grand-challenges/62452387","Hydrogen fuel cell (Grand Challenge)")</f>
        <v>Hydrogen fuel cell (Grand Challenge)</v>
      </c>
      <c r="H27" s="25">
        <v>0</v>
      </c>
      <c r="I27" s="26">
        <v>1</v>
      </c>
      <c r="J27" s="27">
        <v>0</v>
      </c>
      <c r="K27" s="28"/>
      <c r="L27" s="24"/>
    </row>
    <row r="28" spans="1:12" ht="30" customHeight="1" x14ac:dyDescent="0.35">
      <c r="A28" s="23"/>
      <c r="B28" s="24"/>
      <c r="C28" s="23" t="s">
        <v>78</v>
      </c>
      <c r="D28" s="24" t="s">
        <v>79</v>
      </c>
      <c r="E28" s="23"/>
      <c r="F28" s="24"/>
      <c r="G28" s="55" t="str">
        <f>HYPERLINK("https://secondarylibrary.crestawards.org/ileaps-climate-science-silver-resources/62671813","In the air (Climate Science)")</f>
        <v>In the air (Climate Science)</v>
      </c>
      <c r="H28" s="25">
        <v>0</v>
      </c>
      <c r="I28" s="26">
        <v>1</v>
      </c>
      <c r="J28" s="27">
        <v>0</v>
      </c>
      <c r="K28" s="28" t="s">
        <v>58</v>
      </c>
      <c r="L28" s="24"/>
    </row>
    <row r="29" spans="1:12" ht="30" customHeight="1" x14ac:dyDescent="0.35">
      <c r="A29" s="23"/>
      <c r="B29" s="24"/>
      <c r="C29" s="23"/>
      <c r="D29" s="24"/>
      <c r="E29" s="23" t="s">
        <v>66</v>
      </c>
      <c r="F29" s="24" t="s">
        <v>80</v>
      </c>
      <c r="G29" s="55" t="str">
        <f>HYPERLINK("https://secondarylibrary.crestawards.org/insulating-fabrics/61716039","Insulating fabrics")</f>
        <v>Insulating fabrics</v>
      </c>
      <c r="H29" s="25">
        <v>1</v>
      </c>
      <c r="I29" s="26">
        <v>0</v>
      </c>
      <c r="J29" s="27">
        <v>0</v>
      </c>
      <c r="K29" s="28" t="s">
        <v>58</v>
      </c>
      <c r="L29" s="24"/>
    </row>
    <row r="30" spans="1:12" ht="41.5" customHeight="1" x14ac:dyDescent="0.35">
      <c r="A30" s="23"/>
      <c r="B30" s="24"/>
      <c r="C30" s="23"/>
      <c r="D30" s="24"/>
      <c r="E30" s="23"/>
      <c r="F30" s="24"/>
      <c r="G30" s="56" t="s">
        <v>81</v>
      </c>
      <c r="H30" s="25">
        <v>0</v>
      </c>
      <c r="I30" s="26">
        <v>0</v>
      </c>
      <c r="J30" s="27">
        <v>1</v>
      </c>
      <c r="K30" s="28"/>
      <c r="L30" s="29"/>
    </row>
    <row r="31" spans="1:12" ht="30" customHeight="1" x14ac:dyDescent="0.35">
      <c r="A31" s="23"/>
      <c r="B31" s="24"/>
      <c r="C31" s="23"/>
      <c r="D31" s="24"/>
      <c r="E31" s="23"/>
      <c r="F31" s="24"/>
      <c r="G31" s="55" t="str">
        <f>HYPERLINK("https://secondarylibrary.crestawards.org/investigating-crash-damage/62275539","Investigating crash damage")</f>
        <v>Investigating crash damage</v>
      </c>
      <c r="H31" s="25">
        <v>0</v>
      </c>
      <c r="I31" s="26">
        <v>0</v>
      </c>
      <c r="J31" s="27">
        <v>1</v>
      </c>
      <c r="K31" s="28"/>
      <c r="L31" s="29"/>
    </row>
    <row r="32" spans="1:12" ht="45" customHeight="1" x14ac:dyDescent="0.35">
      <c r="A32" s="23"/>
      <c r="B32" s="24"/>
      <c r="C32" s="23"/>
      <c r="D32" s="24"/>
      <c r="E32" s="23"/>
      <c r="F32" s="24"/>
      <c r="G32" s="55" t="str">
        <f>HYPERLINK("https://secondarylibrary.crestawards.org/investigating-vitamin-supplements/62137803","Investigating vitamin supplements")</f>
        <v>Investigating vitamin supplements</v>
      </c>
      <c r="H32" s="25">
        <v>0</v>
      </c>
      <c r="I32" s="26">
        <v>0</v>
      </c>
      <c r="J32" s="27">
        <v>1</v>
      </c>
      <c r="K32" s="28"/>
      <c r="L32" s="29"/>
    </row>
    <row r="33" spans="1:32" ht="30" customHeight="1" x14ac:dyDescent="0.35">
      <c r="A33" s="23"/>
      <c r="B33" s="24"/>
      <c r="C33" s="23"/>
      <c r="D33" s="24"/>
      <c r="E33" s="23" t="s">
        <v>56</v>
      </c>
      <c r="F33" s="24" t="s">
        <v>82</v>
      </c>
      <c r="G33" s="55" t="str">
        <f>HYPERLINK("https://secondarylibrary.crestawards.org/make-a-rollercoaster-faster/62205990","Make a rollercoaster faster")</f>
        <v>Make a rollercoaster faster</v>
      </c>
      <c r="H33" s="25">
        <v>1</v>
      </c>
      <c r="I33" s="26">
        <v>0</v>
      </c>
      <c r="J33" s="27">
        <v>0</v>
      </c>
      <c r="K33" s="28" t="s">
        <v>58</v>
      </c>
      <c r="L33" s="24" t="s">
        <v>83</v>
      </c>
    </row>
    <row r="34" spans="1:32" ht="42" customHeight="1" x14ac:dyDescent="0.35">
      <c r="A34" s="23"/>
      <c r="B34" s="24"/>
      <c r="C34" s="23" t="s">
        <v>60</v>
      </c>
      <c r="D34" s="24" t="s">
        <v>84</v>
      </c>
      <c r="E34" s="23"/>
      <c r="F34" s="24"/>
      <c r="G34" s="55" t="str">
        <f>HYPERLINK("https://secondarylibrary.crestawards.org/make-and-analyse-painkillers/62214127","Make and analyse pain relievers")</f>
        <v>Make and analyse pain relievers</v>
      </c>
      <c r="H34" s="25">
        <v>0</v>
      </c>
      <c r="I34" s="26">
        <v>1</v>
      </c>
      <c r="J34" s="27">
        <v>0</v>
      </c>
      <c r="K34" s="28" t="s">
        <v>58</v>
      </c>
      <c r="L34" s="24" t="s">
        <v>62</v>
      </c>
    </row>
    <row r="35" spans="1:32" ht="30" customHeight="1" x14ac:dyDescent="0.35">
      <c r="A35" s="23"/>
      <c r="B35" s="24"/>
      <c r="C35" s="23" t="s">
        <v>60</v>
      </c>
      <c r="D35" s="24" t="s">
        <v>85</v>
      </c>
      <c r="E35" s="23" t="s">
        <v>86</v>
      </c>
      <c r="F35" s="24" t="s">
        <v>68</v>
      </c>
      <c r="G35" s="55" t="str">
        <f>HYPERLINK("https://secondarylibrary.crestawards.org/measuring-alcohol-content/62214138","Measuring alcohol content")</f>
        <v>Measuring alcohol content</v>
      </c>
      <c r="H35" s="25">
        <v>0</v>
      </c>
      <c r="I35" s="26">
        <v>1</v>
      </c>
      <c r="J35" s="27">
        <v>0</v>
      </c>
      <c r="K35" s="28" t="s">
        <v>58</v>
      </c>
      <c r="L35" s="24"/>
    </row>
    <row r="36" spans="1:32" ht="42" customHeight="1" x14ac:dyDescent="0.35">
      <c r="A36" s="23"/>
      <c r="B36" s="24"/>
      <c r="C36" s="23"/>
      <c r="D36" s="24"/>
      <c r="E36" s="23"/>
      <c r="F36" s="24"/>
      <c r="G36" s="56" t="s">
        <v>87</v>
      </c>
      <c r="H36" s="25">
        <v>0</v>
      </c>
      <c r="I36" s="26">
        <v>0</v>
      </c>
      <c r="J36" s="27">
        <v>1</v>
      </c>
      <c r="K36" s="28"/>
      <c r="L36" s="29"/>
    </row>
    <row r="37" spans="1:32" ht="30" customHeight="1" x14ac:dyDescent="0.35">
      <c r="A37" s="23"/>
      <c r="B37" s="24"/>
      <c r="C37" s="23" t="s">
        <v>88</v>
      </c>
      <c r="D37" s="24" t="s">
        <v>89</v>
      </c>
      <c r="E37" s="23"/>
      <c r="F37" s="24"/>
      <c r="G37" s="55" t="str">
        <f>HYPERLINK("https://secondarylibrary.crestawards.org/monitoring-acid-rain/62206088","Monitoring acid rain")</f>
        <v>Monitoring acid rain</v>
      </c>
      <c r="H37" s="25">
        <v>1</v>
      </c>
      <c r="I37" s="26">
        <v>0</v>
      </c>
      <c r="J37" s="27">
        <v>0</v>
      </c>
      <c r="K37" s="28" t="s">
        <v>58</v>
      </c>
      <c r="L37" s="24"/>
    </row>
    <row r="38" spans="1:32" ht="30" customHeight="1" x14ac:dyDescent="0.35">
      <c r="A38" s="23"/>
      <c r="B38" s="24"/>
      <c r="C38" s="23"/>
      <c r="D38" s="24"/>
      <c r="E38" s="23"/>
      <c r="F38" s="24"/>
      <c r="G38" s="55" t="str">
        <f>HYPERLINK("https://secondarylibrary.crestawards.org/monitoring-lead-pollution/62275540","Monitoring lead pollution")</f>
        <v>Monitoring lead pollution</v>
      </c>
      <c r="H38" s="25">
        <v>0</v>
      </c>
      <c r="I38" s="26">
        <v>0</v>
      </c>
      <c r="J38" s="27">
        <v>1</v>
      </c>
      <c r="K38" s="28"/>
      <c r="L38" s="29"/>
    </row>
    <row r="39" spans="1:32" ht="30" customHeight="1" x14ac:dyDescent="0.35">
      <c r="A39" s="23"/>
      <c r="B39" s="24"/>
      <c r="C39" s="23" t="s">
        <v>73</v>
      </c>
      <c r="D39" s="24" t="s">
        <v>90</v>
      </c>
      <c r="E39" s="23"/>
      <c r="F39" s="24"/>
      <c r="G39" s="55" t="str">
        <f>HYPERLINK("https://secondarylibrary.crestawards.org/monitoring-water-pollution/62214145","Monitoring water pollution")</f>
        <v>Monitoring water pollution</v>
      </c>
      <c r="H39" s="25">
        <v>0</v>
      </c>
      <c r="I39" s="26">
        <v>1</v>
      </c>
      <c r="J39" s="27">
        <v>0</v>
      </c>
      <c r="K39" s="28" t="s">
        <v>58</v>
      </c>
      <c r="L39" s="24"/>
    </row>
    <row r="40" spans="1:32" ht="44.5" customHeight="1" x14ac:dyDescent="0.35">
      <c r="A40" s="23" t="s">
        <v>54</v>
      </c>
      <c r="B40" s="24" t="s">
        <v>91</v>
      </c>
      <c r="C40" s="23" t="s">
        <v>60</v>
      </c>
      <c r="D40" s="24" t="s">
        <v>92</v>
      </c>
      <c r="E40" s="23"/>
      <c r="F40" s="24"/>
      <c r="G40" s="55" t="str">
        <f>HYPERLINK("https://secondarylibrary.crestawards.org/oral-rehydration-therapies/62137365","Oral rehydration therapies")</f>
        <v>Oral rehydration therapies</v>
      </c>
      <c r="H40" s="30">
        <v>0</v>
      </c>
      <c r="I40" s="31">
        <v>1</v>
      </c>
      <c r="J40" s="32">
        <v>0</v>
      </c>
      <c r="K40" s="33" t="s">
        <v>58</v>
      </c>
      <c r="L40" s="24" t="s">
        <v>93</v>
      </c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</row>
    <row r="41" spans="1:32" ht="30" customHeight="1" x14ac:dyDescent="0.35">
      <c r="A41" s="23" t="s">
        <v>73</v>
      </c>
      <c r="B41" s="24" t="s">
        <v>94</v>
      </c>
      <c r="C41" s="23"/>
      <c r="D41" s="24"/>
      <c r="E41" s="23"/>
      <c r="F41" s="24"/>
      <c r="G41" s="55" t="str">
        <f>HYPERLINK("https://secondarylibrary.crestawards.org/plant-growth-and-fertilisers/61716040","Plant growth and fertilisers")</f>
        <v>Plant growth and fertilisers</v>
      </c>
      <c r="H41" s="25">
        <v>0</v>
      </c>
      <c r="I41" s="26">
        <v>1</v>
      </c>
      <c r="J41" s="27">
        <v>0</v>
      </c>
      <c r="K41" s="28" t="s">
        <v>58</v>
      </c>
      <c r="L41" s="24"/>
    </row>
    <row r="42" spans="1:32" ht="30" customHeight="1" x14ac:dyDescent="0.35">
      <c r="A42" s="23" t="s">
        <v>95</v>
      </c>
      <c r="B42" s="24" t="s">
        <v>96</v>
      </c>
      <c r="C42" s="23"/>
      <c r="D42" s="24"/>
      <c r="E42" s="23"/>
      <c r="F42" s="24"/>
      <c r="G42" s="55" t="str">
        <f>HYPERLINK("https://secondarylibrary.crestawards.org/plant-nutrients/61716041","Plant growth and nutrients")</f>
        <v>Plant growth and nutrients</v>
      </c>
      <c r="H42" s="25">
        <v>1</v>
      </c>
      <c r="I42" s="26">
        <v>0</v>
      </c>
      <c r="J42" s="27">
        <v>0</v>
      </c>
      <c r="K42" s="28"/>
      <c r="L42" s="24" t="s">
        <v>97</v>
      </c>
    </row>
    <row r="43" spans="1:32" ht="30" customHeight="1" x14ac:dyDescent="0.35">
      <c r="A43" s="23"/>
      <c r="B43" s="24"/>
      <c r="C43" s="23" t="s">
        <v>60</v>
      </c>
      <c r="D43" s="24" t="s">
        <v>98</v>
      </c>
      <c r="E43" s="23"/>
      <c r="F43" s="24"/>
      <c r="G43" s="55" t="str">
        <f>HYPERLINK("https://secondarylibrary.crestawards.org/quality-control/62206092","Quality control")</f>
        <v>Quality control</v>
      </c>
      <c r="H43" s="25">
        <v>1</v>
      </c>
      <c r="I43" s="26">
        <v>0</v>
      </c>
      <c r="J43" s="27">
        <v>0</v>
      </c>
      <c r="K43" s="28" t="s">
        <v>58</v>
      </c>
      <c r="L43" s="24"/>
    </row>
    <row r="44" spans="1:32" ht="30" customHeight="1" x14ac:dyDescent="0.35">
      <c r="A44" s="23"/>
      <c r="B44" s="24"/>
      <c r="C44" s="23"/>
      <c r="D44" s="24"/>
      <c r="E44" s="23"/>
      <c r="F44" s="24"/>
      <c r="G44" s="56" t="s">
        <v>99</v>
      </c>
      <c r="H44" s="25">
        <v>0</v>
      </c>
      <c r="I44" s="26">
        <v>0</v>
      </c>
      <c r="J44" s="27">
        <v>1</v>
      </c>
      <c r="K44" s="28"/>
      <c r="L44" s="29"/>
    </row>
    <row r="45" spans="1:32" ht="30" customHeight="1" x14ac:dyDescent="0.35">
      <c r="A45" s="23"/>
      <c r="B45" s="24"/>
      <c r="C45" s="23" t="s">
        <v>60</v>
      </c>
      <c r="D45" s="24" t="s">
        <v>100</v>
      </c>
      <c r="E45" s="23"/>
      <c r="F45" s="24"/>
      <c r="G45" s="55" t="str">
        <f>HYPERLINK("https://secondarylibrary.crestawards.org/revealing-fingerprints/62206096","Revealing fingerprints")</f>
        <v>Revealing fingerprints</v>
      </c>
      <c r="H45" s="25">
        <v>1</v>
      </c>
      <c r="I45" s="26">
        <v>0</v>
      </c>
      <c r="J45" s="27">
        <v>0</v>
      </c>
      <c r="K45" s="28" t="s">
        <v>58</v>
      </c>
      <c r="L45" s="24" t="s">
        <v>101</v>
      </c>
    </row>
    <row r="46" spans="1:32" ht="30" customHeight="1" x14ac:dyDescent="0.35">
      <c r="A46" s="23"/>
      <c r="B46" s="24"/>
      <c r="C46" s="23" t="s">
        <v>60</v>
      </c>
      <c r="D46" s="24" t="s">
        <v>102</v>
      </c>
      <c r="E46" s="23"/>
      <c r="F46" s="24"/>
      <c r="G46" s="55" t="str">
        <f>HYPERLINK("https://secondarylibrary.crestawards.org/sailing-clothing/61716037","Sailing clothing")</f>
        <v>Sailing clothing</v>
      </c>
      <c r="H46" s="25">
        <v>1</v>
      </c>
      <c r="I46" s="26">
        <v>0</v>
      </c>
      <c r="J46" s="27">
        <v>0</v>
      </c>
      <c r="K46" s="28" t="s">
        <v>58</v>
      </c>
      <c r="L46" s="24" t="s">
        <v>103</v>
      </c>
    </row>
    <row r="47" spans="1:32" ht="30" customHeight="1" x14ac:dyDescent="0.35">
      <c r="A47" s="23"/>
      <c r="B47" s="24"/>
      <c r="C47" s="23"/>
      <c r="D47" s="24"/>
      <c r="E47" s="23"/>
      <c r="F47" s="24"/>
      <c r="G47" s="55" t="str">
        <f>HYPERLINK("https://secondarylibrary.crestawards.org/shampoo-and-hair-types/62137441","Shampoo and hair types")</f>
        <v>Shampoo and hair types</v>
      </c>
      <c r="H47" s="25">
        <v>0</v>
      </c>
      <c r="I47" s="26">
        <v>1</v>
      </c>
      <c r="J47" s="27">
        <v>0</v>
      </c>
      <c r="K47" s="28"/>
      <c r="L47" s="24"/>
    </row>
    <row r="48" spans="1:32" ht="70.5" customHeight="1" x14ac:dyDescent="0.35">
      <c r="A48" s="23" t="s">
        <v>73</v>
      </c>
      <c r="B48" s="24" t="s">
        <v>104</v>
      </c>
      <c r="C48" s="23"/>
      <c r="D48" s="24"/>
      <c r="E48" s="23" t="s">
        <v>105</v>
      </c>
      <c r="F48" s="24" t="s">
        <v>106</v>
      </c>
      <c r="G48" s="55" t="str">
        <f>HYPERLINK("https://secondarylibrary.crestawards.org/testing-suncreams/62137428","Testing suncreams")</f>
        <v>Testing suncreams</v>
      </c>
      <c r="H48" s="25">
        <v>0</v>
      </c>
      <c r="I48" s="26">
        <v>1</v>
      </c>
      <c r="J48" s="27">
        <v>0</v>
      </c>
      <c r="K48" s="28" t="s">
        <v>58</v>
      </c>
      <c r="L48" s="24"/>
    </row>
    <row r="49" spans="1:12" ht="42" customHeight="1" x14ac:dyDescent="0.35">
      <c r="A49" s="23" t="s">
        <v>54</v>
      </c>
      <c r="B49" s="24" t="s">
        <v>107</v>
      </c>
      <c r="C49" s="23"/>
      <c r="D49" s="24"/>
      <c r="E49" s="23"/>
      <c r="F49" s="24"/>
      <c r="G49" s="55" t="str">
        <f>HYPERLINK("https://secondarylibrary.crestawards.org/testing-toothpastes/61716035","Testing toothpastes")</f>
        <v>Testing toothpastes</v>
      </c>
      <c r="H49" s="25">
        <v>0</v>
      </c>
      <c r="I49" s="26">
        <v>1</v>
      </c>
      <c r="J49" s="27">
        <v>0</v>
      </c>
      <c r="K49" s="28" t="s">
        <v>58</v>
      </c>
      <c r="L49" s="24"/>
    </row>
    <row r="50" spans="1:12" ht="30" customHeight="1" x14ac:dyDescent="0.35">
      <c r="A50" s="23"/>
      <c r="B50" s="24"/>
      <c r="C50" s="23"/>
      <c r="D50" s="24"/>
      <c r="E50" s="23"/>
      <c r="F50" s="24"/>
      <c r="G50" s="55" t="str">
        <f>HYPERLINK("https://secondarylibrary.crestawards.org/the-effect-of-additives-on-bread/62137800","The effect of additives on bread")</f>
        <v>The effect of additives on bread</v>
      </c>
      <c r="H50" s="25">
        <v>0</v>
      </c>
      <c r="I50" s="26">
        <v>0</v>
      </c>
      <c r="J50" s="27">
        <v>1</v>
      </c>
      <c r="K50" s="28"/>
      <c r="L50" s="29"/>
    </row>
    <row r="51" spans="1:12" ht="30" customHeight="1" x14ac:dyDescent="0.35">
      <c r="A51" s="23"/>
      <c r="B51" s="24"/>
      <c r="C51" s="23"/>
      <c r="D51" s="24"/>
      <c r="E51" s="23"/>
      <c r="F51" s="24"/>
      <c r="G51" s="55" t="str">
        <f>HYPERLINK("https://secondarylibrary.crestawards.org/the-effect-of-treatments-on-hair/62137805","The effect of treatments on hair")</f>
        <v>The effect of treatments on hair</v>
      </c>
      <c r="H51" s="25">
        <v>0</v>
      </c>
      <c r="I51" s="26">
        <v>0</v>
      </c>
      <c r="J51" s="27">
        <v>1</v>
      </c>
      <c r="K51" s="28"/>
      <c r="L51" s="29"/>
    </row>
    <row r="52" spans="1:12" ht="30" customHeight="1" x14ac:dyDescent="0.35">
      <c r="A52" s="23" t="s">
        <v>73</v>
      </c>
      <c r="B52" s="24" t="s">
        <v>108</v>
      </c>
      <c r="C52" s="23" t="s">
        <v>109</v>
      </c>
      <c r="D52" s="24" t="s">
        <v>110</v>
      </c>
      <c r="E52" s="23"/>
      <c r="F52" s="24"/>
      <c r="G52" s="55" t="str">
        <f>HYPERLINK("https://secondarylibrary.crestawards.org/the-fizz-in-fizzy-drinks/62137361","The fizz in fizzy drinks")</f>
        <v>The fizz in fizzy drinks</v>
      </c>
      <c r="H52" s="25">
        <v>0</v>
      </c>
      <c r="I52" s="26">
        <v>1</v>
      </c>
      <c r="J52" s="27">
        <v>0</v>
      </c>
      <c r="K52" s="28" t="s">
        <v>58</v>
      </c>
      <c r="L52" s="24" t="s">
        <v>111</v>
      </c>
    </row>
    <row r="53" spans="1:12" ht="30" customHeight="1" x14ac:dyDescent="0.35">
      <c r="A53" s="23"/>
      <c r="B53" s="24"/>
      <c r="C53" s="23"/>
      <c r="D53" s="24"/>
      <c r="E53" s="23"/>
      <c r="F53" s="24"/>
      <c r="G53" s="55" t="str">
        <f>HYPERLINK("https://secondarylibrary.crestawards.org/the-properties-of-saucepans/62137806","The properties of saucepans")</f>
        <v>The properties of saucepans</v>
      </c>
      <c r="H53" s="25">
        <v>0</v>
      </c>
      <c r="I53" s="26">
        <v>0</v>
      </c>
      <c r="J53" s="27">
        <v>1</v>
      </c>
      <c r="K53" s="28"/>
      <c r="L53" s="29"/>
    </row>
    <row r="54" spans="1:12" ht="41.15" customHeight="1" x14ac:dyDescent="0.35">
      <c r="A54" s="23" t="s">
        <v>54</v>
      </c>
      <c r="B54" s="29" t="s">
        <v>112</v>
      </c>
      <c r="C54" s="36"/>
      <c r="D54" s="29"/>
      <c r="E54" s="36"/>
      <c r="F54" s="29"/>
      <c r="G54" s="55" t="str">
        <f>HYPERLINK("https://L54secondarylibrary.crestawards.org/treatments-for-dehydration/61716028","Treatments for dehydration")</f>
        <v>Treatments for dehydration</v>
      </c>
      <c r="H54" s="25">
        <v>1</v>
      </c>
      <c r="I54" s="26">
        <v>0</v>
      </c>
      <c r="J54" s="27">
        <v>0</v>
      </c>
      <c r="K54" s="28" t="s">
        <v>58</v>
      </c>
      <c r="L54" s="24" t="s">
        <v>113</v>
      </c>
    </row>
    <row r="55" spans="1:12" ht="42" customHeight="1" x14ac:dyDescent="0.35">
      <c r="A55" s="23"/>
      <c r="B55" s="24"/>
      <c r="C55" s="23"/>
      <c r="D55" s="24"/>
      <c r="E55" s="23"/>
      <c r="F55" s="24"/>
      <c r="G55" s="56" t="s">
        <v>114</v>
      </c>
      <c r="H55" s="25">
        <v>0</v>
      </c>
      <c r="I55" s="26">
        <v>0</v>
      </c>
      <c r="J55" s="27">
        <v>1</v>
      </c>
      <c r="K55" s="28"/>
      <c r="L55" s="29"/>
    </row>
    <row r="56" spans="1:12" ht="30" customHeight="1" x14ac:dyDescent="0.35">
      <c r="A56" s="23" t="s">
        <v>115</v>
      </c>
      <c r="B56" s="24" t="s">
        <v>116</v>
      </c>
      <c r="C56" s="23"/>
      <c r="D56" s="24"/>
      <c r="E56" s="23"/>
      <c r="F56" s="24"/>
      <c r="G56" s="55" t="str">
        <f>HYPERLINK("https://secondarylibrary.crestawards.org/what-makes-bread-rise/62134680","What makes bread rise")</f>
        <v>What makes bread rise</v>
      </c>
      <c r="H56" s="25">
        <v>1</v>
      </c>
      <c r="I56" s="26">
        <v>0</v>
      </c>
      <c r="J56" s="27">
        <v>0</v>
      </c>
      <c r="K56" s="28" t="s">
        <v>58</v>
      </c>
      <c r="L56" s="24" t="s">
        <v>117</v>
      </c>
    </row>
    <row r="57" spans="1:12" ht="41.5" customHeight="1" x14ac:dyDescent="0.35">
      <c r="A57" s="23" t="s">
        <v>54</v>
      </c>
      <c r="B57" s="24" t="s">
        <v>66</v>
      </c>
      <c r="C57" s="23"/>
      <c r="D57" s="24"/>
      <c r="E57" s="23"/>
      <c r="F57" s="24"/>
      <c r="G57" s="55" t="str">
        <f>HYPERLINK("https://secondarylibrary.crestawards.org/whats-in-food/61716034","What's in food")</f>
        <v>What's in food</v>
      </c>
      <c r="H57" s="25">
        <v>1</v>
      </c>
      <c r="I57" s="26">
        <v>0</v>
      </c>
      <c r="J57" s="27">
        <v>0</v>
      </c>
      <c r="K57" s="28" t="s">
        <v>58</v>
      </c>
      <c r="L57" s="24" t="s">
        <v>118</v>
      </c>
    </row>
    <row r="58" spans="1:12" ht="41.15" customHeight="1" x14ac:dyDescent="0.35">
      <c r="A58" s="23" t="s">
        <v>54</v>
      </c>
      <c r="B58" s="24" t="s">
        <v>66</v>
      </c>
      <c r="C58" s="23" t="s">
        <v>119</v>
      </c>
      <c r="D58" s="24" t="s">
        <v>120</v>
      </c>
      <c r="E58" s="23" t="s">
        <v>56</v>
      </c>
      <c r="F58" s="24" t="s">
        <v>121</v>
      </c>
      <c r="G58" s="55" t="str">
        <f>HYPERLINK("https://secondarylibrary.crestawards.org/which-crisps-are-crispiest/62134698","Which crisps are crispiest")</f>
        <v>Which crisps are crispiest</v>
      </c>
      <c r="H58" s="25">
        <v>1</v>
      </c>
      <c r="I58" s="26">
        <v>0</v>
      </c>
      <c r="J58" s="27">
        <v>0</v>
      </c>
      <c r="K58" s="28" t="s">
        <v>58</v>
      </c>
      <c r="L58" s="24" t="s">
        <v>122</v>
      </c>
    </row>
    <row r="59" spans="1:12" ht="43.5" customHeight="1" x14ac:dyDescent="0.35">
      <c r="A59" s="23" t="s">
        <v>54</v>
      </c>
      <c r="B59" s="24" t="s">
        <v>72</v>
      </c>
      <c r="C59" s="23" t="s">
        <v>73</v>
      </c>
      <c r="D59" s="24" t="s">
        <v>74</v>
      </c>
      <c r="E59" s="23"/>
      <c r="F59" s="24"/>
      <c r="G59" s="55" t="str">
        <f>HYPERLINK("https://secondarylibrary.crestawards.org/which-crisps-are-healthiest/62137449","Which crisps are the healthiest")</f>
        <v>Which crisps are the healthiest</v>
      </c>
      <c r="H59" s="25">
        <v>0</v>
      </c>
      <c r="I59" s="26">
        <v>1</v>
      </c>
      <c r="J59" s="27">
        <v>0</v>
      </c>
      <c r="K59" s="28" t="s">
        <v>58</v>
      </c>
      <c r="L59" s="24" t="s">
        <v>75</v>
      </c>
    </row>
    <row r="60" spans="1:12" ht="30" customHeight="1" x14ac:dyDescent="0.35">
      <c r="A60" s="23"/>
      <c r="B60" s="24"/>
      <c r="C60" s="23"/>
      <c r="D60" s="24"/>
      <c r="E60" s="23"/>
      <c r="F60" s="24"/>
      <c r="G60" s="55" t="str">
        <f>HYPERLINK("https://secondarylibrary.crestawards.org/which-fertiliser/61716029","Which fertiliser works best?")</f>
        <v>Which fertiliser works best?</v>
      </c>
      <c r="H60" s="25">
        <v>0</v>
      </c>
      <c r="I60" s="26">
        <v>0</v>
      </c>
      <c r="J60" s="27">
        <v>1</v>
      </c>
      <c r="K60" s="28"/>
      <c r="L60" s="29"/>
    </row>
    <row r="61" spans="1:12" ht="30" customHeight="1" x14ac:dyDescent="0.35">
      <c r="A61" s="23"/>
      <c r="B61" s="24"/>
      <c r="C61" s="23"/>
      <c r="D61" s="24"/>
      <c r="E61" s="23" t="s">
        <v>56</v>
      </c>
      <c r="F61" s="24" t="s">
        <v>123</v>
      </c>
      <c r="G61" s="55" t="str">
        <f>HYPERLINK("https://secondarylibrary.crestawards.org/which-material-is-strongest/62134711","Which material is strongest")</f>
        <v>Which material is strongest</v>
      </c>
      <c r="H61" s="25">
        <v>1</v>
      </c>
      <c r="I61" s="26">
        <v>0</v>
      </c>
      <c r="J61" s="27">
        <v>0</v>
      </c>
      <c r="K61" s="28" t="s">
        <v>58</v>
      </c>
      <c r="L61" s="24" t="s">
        <v>103</v>
      </c>
    </row>
    <row r="62" spans="1:12" ht="42" customHeight="1" x14ac:dyDescent="0.35">
      <c r="A62" s="23" t="s">
        <v>54</v>
      </c>
      <c r="B62" s="24" t="s">
        <v>124</v>
      </c>
      <c r="C62" s="23"/>
      <c r="D62" s="24"/>
      <c r="E62" s="23"/>
      <c r="F62" s="24"/>
      <c r="G62" s="55" t="str">
        <f>HYPERLINK("https://secondarylibrary.crestawards.org/who-is-the-fittest-in-your-class/62206099","Who is the fittest in your class")</f>
        <v>Who is the fittest in your class</v>
      </c>
      <c r="H62" s="25">
        <v>1</v>
      </c>
      <c r="I62" s="26">
        <v>0</v>
      </c>
      <c r="J62" s="27">
        <v>0</v>
      </c>
      <c r="K62" s="28" t="s">
        <v>58</v>
      </c>
      <c r="L62" s="24"/>
    </row>
    <row r="63" spans="1:12" ht="42.65" customHeight="1" x14ac:dyDescent="0.35">
      <c r="A63" s="23" t="s">
        <v>54</v>
      </c>
      <c r="B63" s="24" t="s">
        <v>125</v>
      </c>
      <c r="C63" s="23"/>
      <c r="D63" s="24"/>
      <c r="E63" s="23"/>
      <c r="F63" s="24"/>
      <c r="G63" s="55" t="str">
        <f>HYPERLINK("https://secondarylibrary.crestawards.org/why-do-we-use-shampoo/62134727","Why do we use shampoo")</f>
        <v>Why do we use shampoo</v>
      </c>
      <c r="H63" s="25">
        <v>1</v>
      </c>
      <c r="I63" s="26">
        <v>0</v>
      </c>
      <c r="J63" s="27">
        <v>0</v>
      </c>
      <c r="K63" s="28" t="s">
        <v>58</v>
      </c>
      <c r="L63" s="24" t="s">
        <v>126</v>
      </c>
    </row>
    <row r="64" spans="1:12" ht="42" customHeight="1" x14ac:dyDescent="0.35">
      <c r="A64" s="23" t="s">
        <v>54</v>
      </c>
      <c r="B64" s="24" t="s">
        <v>127</v>
      </c>
      <c r="C64" s="23"/>
      <c r="D64" s="24"/>
      <c r="E64" s="23" t="s">
        <v>128</v>
      </c>
      <c r="F64" s="24" t="s">
        <v>129</v>
      </c>
      <c r="G64" s="58" t="str">
        <f>HYPERLINK("https://secondarylibrary.crestawards.org/bronze-grand-challenges/62452388","Wind power (Grand Challenge)")</f>
        <v>Wind power (Grand Challenge)</v>
      </c>
      <c r="H64" s="25">
        <v>1</v>
      </c>
      <c r="I64" s="26">
        <v>0</v>
      </c>
      <c r="J64" s="27">
        <v>0</v>
      </c>
      <c r="K64" s="28" t="s">
        <v>58</v>
      </c>
      <c r="L64" s="24" t="s">
        <v>130</v>
      </c>
    </row>
    <row r="65" spans="1:12" ht="30" customHeight="1" x14ac:dyDescent="0.35">
      <c r="A65" s="37"/>
      <c r="B65" s="38"/>
      <c r="C65" s="37"/>
      <c r="D65" s="38"/>
      <c r="E65" s="37"/>
      <c r="F65" s="38"/>
      <c r="G65" s="59" t="str">
        <f>HYPERLINK("https://secondarylibrary.crestawards.org/world-wide-washing-collection/61995058","Worldwide washing")</f>
        <v>Worldwide washing</v>
      </c>
      <c r="H65" s="39">
        <v>0</v>
      </c>
      <c r="I65" s="40">
        <v>0</v>
      </c>
      <c r="J65" s="41">
        <v>1</v>
      </c>
      <c r="K65" s="42"/>
      <c r="L65" s="43"/>
    </row>
    <row r="66" spans="1:12" ht="30" customHeight="1" x14ac:dyDescent="0.35">
      <c r="A66" s="34"/>
      <c r="L66" s="34"/>
    </row>
    <row r="67" spans="1:12" ht="30" customHeight="1" x14ac:dyDescent="0.35">
      <c r="A67" s="34"/>
      <c r="L67" s="34"/>
    </row>
    <row r="68" spans="1:12" ht="30" customHeight="1" x14ac:dyDescent="0.35">
      <c r="A68" s="34"/>
      <c r="L68" s="34"/>
    </row>
    <row r="69" spans="1:12" ht="30" customHeight="1" x14ac:dyDescent="0.35">
      <c r="A69" s="34"/>
      <c r="L69" s="34"/>
    </row>
    <row r="70" spans="1:12" ht="30" customHeight="1" x14ac:dyDescent="0.35">
      <c r="A70" s="34"/>
      <c r="L70" s="34"/>
    </row>
    <row r="71" spans="1:12" ht="30" customHeight="1" x14ac:dyDescent="0.35">
      <c r="A71" s="34"/>
      <c r="L71" s="34"/>
    </row>
    <row r="72" spans="1:12" ht="30" customHeight="1" x14ac:dyDescent="0.35">
      <c r="A72" s="34"/>
      <c r="L72" s="34"/>
    </row>
    <row r="73" spans="1:12" ht="30" customHeight="1" x14ac:dyDescent="0.35">
      <c r="A73" s="34"/>
      <c r="L73" s="34"/>
    </row>
    <row r="74" spans="1:12" ht="30" customHeight="1" x14ac:dyDescent="0.35">
      <c r="A74" s="34"/>
      <c r="L74" s="34"/>
    </row>
    <row r="75" spans="1:12" ht="30" customHeight="1" x14ac:dyDescent="0.35">
      <c r="A75" s="34"/>
      <c r="L75" s="34"/>
    </row>
    <row r="76" spans="1:12" ht="30" customHeight="1" x14ac:dyDescent="0.35">
      <c r="A76" s="34"/>
      <c r="L76" s="34"/>
    </row>
    <row r="77" spans="1:12" ht="30" customHeight="1" x14ac:dyDescent="0.35">
      <c r="A77" s="34"/>
      <c r="L77" s="34"/>
    </row>
    <row r="78" spans="1:12" ht="30" customHeight="1" x14ac:dyDescent="0.35">
      <c r="A78" s="34"/>
      <c r="L78" s="34"/>
    </row>
    <row r="79" spans="1:12" ht="30" customHeight="1" x14ac:dyDescent="0.35">
      <c r="A79" s="34"/>
      <c r="L79" s="34"/>
    </row>
    <row r="80" spans="1:12" ht="30" customHeight="1" x14ac:dyDescent="0.35">
      <c r="A80" s="34"/>
      <c r="L80" s="34"/>
    </row>
    <row r="81" spans="1:12" ht="30" customHeight="1" x14ac:dyDescent="0.35">
      <c r="A81" s="34"/>
      <c r="L81" s="34"/>
    </row>
    <row r="82" spans="1:12" ht="30" customHeight="1" x14ac:dyDescent="0.35">
      <c r="A82" s="34"/>
      <c r="L82" s="34"/>
    </row>
    <row r="83" spans="1:12" ht="30" customHeight="1" x14ac:dyDescent="0.35">
      <c r="A83" s="34"/>
      <c r="L83" s="34"/>
    </row>
    <row r="84" spans="1:12" ht="30" customHeight="1" x14ac:dyDescent="0.35">
      <c r="A84" s="34"/>
      <c r="L84" s="34"/>
    </row>
    <row r="85" spans="1:12" ht="30" customHeight="1" x14ac:dyDescent="0.35">
      <c r="A85" s="34"/>
      <c r="L85" s="34"/>
    </row>
    <row r="86" spans="1:12" ht="30" customHeight="1" x14ac:dyDescent="0.35">
      <c r="A86" s="34"/>
      <c r="L86" s="34"/>
    </row>
    <row r="87" spans="1:12" ht="30" customHeight="1" x14ac:dyDescent="0.35">
      <c r="A87" s="34"/>
      <c r="L87" s="34"/>
    </row>
    <row r="88" spans="1:12" ht="30" customHeight="1" x14ac:dyDescent="0.35">
      <c r="A88" s="34"/>
      <c r="L88" s="34"/>
    </row>
    <row r="89" spans="1:12" ht="30" customHeight="1" x14ac:dyDescent="0.35">
      <c r="A89" s="34"/>
      <c r="L89" s="34"/>
    </row>
    <row r="90" spans="1:12" ht="30" customHeight="1" x14ac:dyDescent="0.35">
      <c r="A90" s="34"/>
      <c r="L90" s="34"/>
    </row>
    <row r="91" spans="1:12" ht="30" customHeight="1" x14ac:dyDescent="0.35">
      <c r="A91" s="34"/>
      <c r="L91" s="34"/>
    </row>
    <row r="92" spans="1:12" ht="30" customHeight="1" x14ac:dyDescent="0.35">
      <c r="A92" s="34"/>
      <c r="L92" s="34"/>
    </row>
    <row r="93" spans="1:12" ht="30" customHeight="1" x14ac:dyDescent="0.35">
      <c r="A93" s="34"/>
      <c r="L93" s="34"/>
    </row>
    <row r="94" spans="1:12" ht="30" customHeight="1" x14ac:dyDescent="0.35">
      <c r="A94" s="34"/>
      <c r="L94" s="34"/>
    </row>
    <row r="95" spans="1:12" ht="30" customHeight="1" x14ac:dyDescent="0.35">
      <c r="A95" s="34"/>
      <c r="L95" s="34"/>
    </row>
    <row r="96" spans="1:12" ht="30" customHeight="1" x14ac:dyDescent="0.35">
      <c r="A96" s="34"/>
      <c r="L96" s="34"/>
    </row>
    <row r="97" spans="1:12" ht="30" customHeight="1" x14ac:dyDescent="0.35">
      <c r="A97" s="34"/>
      <c r="L97" s="34"/>
    </row>
    <row r="98" spans="1:12" ht="30" customHeight="1" x14ac:dyDescent="0.35">
      <c r="A98" s="34"/>
      <c r="L98" s="34"/>
    </row>
    <row r="99" spans="1:12" ht="30" customHeight="1" x14ac:dyDescent="0.35">
      <c r="A99" s="34"/>
      <c r="L99" s="34"/>
    </row>
    <row r="100" spans="1:12" ht="30" customHeight="1" x14ac:dyDescent="0.35">
      <c r="A100" s="34"/>
      <c r="L100" s="34"/>
    </row>
    <row r="101" spans="1:12" ht="30" customHeight="1" x14ac:dyDescent="0.35">
      <c r="A101" s="34"/>
      <c r="K101" s="22" t="s">
        <v>58</v>
      </c>
      <c r="L101" s="34"/>
    </row>
    <row r="102" spans="1:12" ht="30" customHeight="1" x14ac:dyDescent="0.35">
      <c r="A102" s="34"/>
      <c r="K102" s="22" t="s">
        <v>131</v>
      </c>
      <c r="L102" s="34"/>
    </row>
    <row r="103" spans="1:12" ht="30" customHeight="1" x14ac:dyDescent="0.35">
      <c r="A103" s="34"/>
      <c r="L103" s="34"/>
    </row>
    <row r="104" spans="1:12" ht="30" customHeight="1" x14ac:dyDescent="0.35">
      <c r="A104" s="34"/>
      <c r="L104" s="34"/>
    </row>
    <row r="105" spans="1:12" ht="30" customHeight="1" x14ac:dyDescent="0.35">
      <c r="A105" s="34"/>
      <c r="L105" s="34"/>
    </row>
    <row r="106" spans="1:12" ht="30" customHeight="1" x14ac:dyDescent="0.35">
      <c r="A106" s="34"/>
      <c r="L106" s="34"/>
    </row>
    <row r="107" spans="1:12" ht="30" customHeight="1" x14ac:dyDescent="0.35">
      <c r="A107" s="34"/>
      <c r="L107" s="34"/>
    </row>
    <row r="108" spans="1:12" ht="30" customHeight="1" x14ac:dyDescent="0.35">
      <c r="A108" s="34"/>
      <c r="L108" s="34"/>
    </row>
    <row r="109" spans="1:12" ht="30" customHeight="1" x14ac:dyDescent="0.35">
      <c r="A109" s="34"/>
      <c r="L109" s="34"/>
    </row>
    <row r="110" spans="1:12" ht="30" customHeight="1" x14ac:dyDescent="0.35">
      <c r="A110" s="34"/>
      <c r="L110" s="34"/>
    </row>
    <row r="111" spans="1:12" ht="30" customHeight="1" x14ac:dyDescent="0.35">
      <c r="A111" s="34"/>
      <c r="L111" s="34"/>
    </row>
    <row r="112" spans="1:12" ht="30" customHeight="1" x14ac:dyDescent="0.35">
      <c r="A112" s="34"/>
      <c r="L112" s="34"/>
    </row>
    <row r="113" spans="1:12" ht="30" customHeight="1" x14ac:dyDescent="0.35">
      <c r="A113" s="34"/>
      <c r="L113" s="34"/>
    </row>
    <row r="114" spans="1:12" ht="30" customHeight="1" x14ac:dyDescent="0.35">
      <c r="A114" s="34"/>
      <c r="L114" s="34"/>
    </row>
    <row r="115" spans="1:12" ht="30" customHeight="1" x14ac:dyDescent="0.35">
      <c r="A115" s="34"/>
      <c r="L115" s="34"/>
    </row>
    <row r="116" spans="1:12" ht="30" customHeight="1" x14ac:dyDescent="0.35">
      <c r="A116" s="34"/>
      <c r="L116" s="34"/>
    </row>
    <row r="117" spans="1:12" ht="30" customHeight="1" x14ac:dyDescent="0.35">
      <c r="A117" s="34"/>
      <c r="L117" s="34"/>
    </row>
    <row r="118" spans="1:12" ht="30" customHeight="1" x14ac:dyDescent="0.35">
      <c r="A118" s="34"/>
      <c r="L118" s="34"/>
    </row>
    <row r="119" spans="1:12" ht="30" customHeight="1" x14ac:dyDescent="0.35">
      <c r="A119" s="34"/>
      <c r="L119" s="34"/>
    </row>
    <row r="120" spans="1:12" ht="30" customHeight="1" x14ac:dyDescent="0.35">
      <c r="A120" s="34"/>
      <c r="L120" s="34"/>
    </row>
    <row r="121" spans="1:12" ht="30" customHeight="1" x14ac:dyDescent="0.35">
      <c r="A121" s="34"/>
      <c r="L121" s="34"/>
    </row>
    <row r="122" spans="1:12" ht="30" customHeight="1" x14ac:dyDescent="0.35">
      <c r="A122" s="34"/>
      <c r="L122" s="34"/>
    </row>
    <row r="123" spans="1:12" ht="30" customHeight="1" x14ac:dyDescent="0.35">
      <c r="A123" s="34"/>
      <c r="L123" s="34"/>
    </row>
    <row r="124" spans="1:12" ht="30" customHeight="1" x14ac:dyDescent="0.35">
      <c r="A124" s="34"/>
      <c r="L124" s="34"/>
    </row>
    <row r="125" spans="1:12" ht="30" customHeight="1" x14ac:dyDescent="0.35">
      <c r="A125" s="34"/>
      <c r="L125" s="34"/>
    </row>
    <row r="126" spans="1:12" ht="30" customHeight="1" x14ac:dyDescent="0.35">
      <c r="A126" s="34"/>
      <c r="L126" s="34"/>
    </row>
    <row r="127" spans="1:12" ht="30" customHeight="1" x14ac:dyDescent="0.35">
      <c r="A127" s="34"/>
      <c r="L127" s="34"/>
    </row>
    <row r="128" spans="1:12" ht="30" customHeight="1" x14ac:dyDescent="0.35">
      <c r="A128" s="34"/>
      <c r="L128" s="34"/>
    </row>
    <row r="129" spans="1:12" ht="30" customHeight="1" x14ac:dyDescent="0.35">
      <c r="A129" s="34"/>
      <c r="L129" s="34"/>
    </row>
    <row r="130" spans="1:12" ht="30" customHeight="1" x14ac:dyDescent="0.35">
      <c r="A130" s="34"/>
      <c r="L130" s="34"/>
    </row>
    <row r="131" spans="1:12" ht="30" customHeight="1" x14ac:dyDescent="0.35">
      <c r="A131" s="34"/>
      <c r="L131" s="34"/>
    </row>
    <row r="132" spans="1:12" ht="30" customHeight="1" x14ac:dyDescent="0.35">
      <c r="A132" s="34"/>
      <c r="L132" s="34"/>
    </row>
    <row r="133" spans="1:12" ht="30" customHeight="1" x14ac:dyDescent="0.35">
      <c r="A133" s="34"/>
      <c r="L133" s="34"/>
    </row>
    <row r="134" spans="1:12" ht="30" customHeight="1" x14ac:dyDescent="0.35">
      <c r="A134" s="34"/>
      <c r="L134" s="34"/>
    </row>
    <row r="135" spans="1:12" ht="30" customHeight="1" x14ac:dyDescent="0.35">
      <c r="A135" s="34"/>
      <c r="L135" s="34"/>
    </row>
    <row r="136" spans="1:12" ht="30" customHeight="1" x14ac:dyDescent="0.35">
      <c r="A136" s="34"/>
      <c r="L136" s="34"/>
    </row>
    <row r="137" spans="1:12" ht="30" customHeight="1" x14ac:dyDescent="0.35">
      <c r="A137" s="34"/>
      <c r="L137" s="34"/>
    </row>
    <row r="138" spans="1:12" ht="30" customHeight="1" x14ac:dyDescent="0.35">
      <c r="A138" s="34"/>
      <c r="L138" s="34"/>
    </row>
    <row r="139" spans="1:12" ht="30" customHeight="1" x14ac:dyDescent="0.35">
      <c r="A139" s="34"/>
      <c r="L139" s="34"/>
    </row>
    <row r="140" spans="1:12" ht="30" customHeight="1" x14ac:dyDescent="0.35">
      <c r="A140" s="34"/>
      <c r="L140" s="34"/>
    </row>
    <row r="141" spans="1:12" ht="30" customHeight="1" x14ac:dyDescent="0.35">
      <c r="A141" s="34"/>
      <c r="L141" s="34"/>
    </row>
    <row r="142" spans="1:12" ht="30" customHeight="1" x14ac:dyDescent="0.35">
      <c r="A142" s="34"/>
      <c r="L142" s="34"/>
    </row>
    <row r="143" spans="1:12" ht="30" customHeight="1" x14ac:dyDescent="0.35">
      <c r="A143" s="34"/>
      <c r="L143" s="34"/>
    </row>
    <row r="144" spans="1:12" ht="30" customHeight="1" x14ac:dyDescent="0.35">
      <c r="A144" s="34"/>
      <c r="L144" s="34"/>
    </row>
    <row r="145" spans="1:12" ht="30" customHeight="1" x14ac:dyDescent="0.35">
      <c r="A145" s="34"/>
      <c r="L145" s="34"/>
    </row>
    <row r="146" spans="1:12" ht="30" customHeight="1" x14ac:dyDescent="0.35">
      <c r="A146" s="34"/>
      <c r="L146" s="34"/>
    </row>
    <row r="147" spans="1:12" ht="30" customHeight="1" x14ac:dyDescent="0.35">
      <c r="A147" s="34"/>
      <c r="L147" s="34"/>
    </row>
    <row r="148" spans="1:12" ht="30" customHeight="1" x14ac:dyDescent="0.35">
      <c r="A148" s="34"/>
      <c r="L148" s="34"/>
    </row>
    <row r="149" spans="1:12" ht="30" customHeight="1" x14ac:dyDescent="0.35">
      <c r="A149" s="34"/>
      <c r="L149" s="34"/>
    </row>
    <row r="150" spans="1:12" ht="30" customHeight="1" x14ac:dyDescent="0.35">
      <c r="A150" s="34"/>
      <c r="L150" s="34"/>
    </row>
    <row r="151" spans="1:12" ht="30" customHeight="1" x14ac:dyDescent="0.35">
      <c r="A151" s="34"/>
      <c r="L151" s="34"/>
    </row>
    <row r="152" spans="1:12" ht="30" customHeight="1" x14ac:dyDescent="0.35">
      <c r="A152" s="34"/>
      <c r="L152" s="34"/>
    </row>
    <row r="153" spans="1:12" ht="30" customHeight="1" x14ac:dyDescent="0.35">
      <c r="A153" s="34"/>
      <c r="L153" s="34"/>
    </row>
    <row r="154" spans="1:12" ht="30" customHeight="1" x14ac:dyDescent="0.35">
      <c r="A154" s="34"/>
      <c r="L154" s="34"/>
    </row>
    <row r="155" spans="1:12" ht="30" customHeight="1" x14ac:dyDescent="0.35">
      <c r="A155" s="34"/>
      <c r="L155" s="34"/>
    </row>
    <row r="156" spans="1:12" ht="30" customHeight="1" x14ac:dyDescent="0.35">
      <c r="A156" s="34"/>
      <c r="L156" s="34"/>
    </row>
    <row r="157" spans="1:12" ht="30" customHeight="1" x14ac:dyDescent="0.35">
      <c r="A157" s="34"/>
      <c r="L157" s="34"/>
    </row>
    <row r="158" spans="1:12" ht="30" customHeight="1" x14ac:dyDescent="0.35">
      <c r="A158" s="34"/>
      <c r="L158" s="34"/>
    </row>
    <row r="159" spans="1:12" ht="30" customHeight="1" x14ac:dyDescent="0.35">
      <c r="A159" s="34"/>
      <c r="L159" s="34"/>
    </row>
    <row r="160" spans="1:12" ht="30" customHeight="1" x14ac:dyDescent="0.35">
      <c r="A160" s="34"/>
      <c r="L160" s="34"/>
    </row>
    <row r="161" spans="1:12" ht="30" customHeight="1" x14ac:dyDescent="0.35">
      <c r="A161" s="34"/>
      <c r="L161" s="34"/>
    </row>
    <row r="162" spans="1:12" ht="30" customHeight="1" x14ac:dyDescent="0.35">
      <c r="A162" s="34"/>
      <c r="L162" s="34"/>
    </row>
    <row r="163" spans="1:12" ht="30" customHeight="1" x14ac:dyDescent="0.35">
      <c r="A163" s="34"/>
      <c r="L163" s="34"/>
    </row>
    <row r="164" spans="1:12" ht="30" customHeight="1" x14ac:dyDescent="0.35">
      <c r="A164" s="34"/>
      <c r="L164" s="34"/>
    </row>
    <row r="165" spans="1:12" ht="30" customHeight="1" x14ac:dyDescent="0.35">
      <c r="A165" s="34"/>
      <c r="L165" s="34"/>
    </row>
    <row r="166" spans="1:12" ht="30" customHeight="1" x14ac:dyDescent="0.35">
      <c r="A166" s="34"/>
      <c r="L166" s="34"/>
    </row>
    <row r="167" spans="1:12" ht="30" customHeight="1" x14ac:dyDescent="0.35">
      <c r="A167" s="34"/>
      <c r="L167" s="34"/>
    </row>
    <row r="168" spans="1:12" ht="30" customHeight="1" x14ac:dyDescent="0.35">
      <c r="A168" s="34"/>
      <c r="L168" s="34"/>
    </row>
    <row r="169" spans="1:12" ht="30" customHeight="1" x14ac:dyDescent="0.35">
      <c r="A169" s="34"/>
      <c r="L169" s="34"/>
    </row>
    <row r="170" spans="1:12" ht="30" customHeight="1" x14ac:dyDescent="0.35">
      <c r="A170" s="34"/>
      <c r="L170" s="34"/>
    </row>
    <row r="171" spans="1:12" ht="30" customHeight="1" x14ac:dyDescent="0.35">
      <c r="A171" s="34"/>
      <c r="L171" s="34"/>
    </row>
    <row r="172" spans="1:12" ht="30" customHeight="1" x14ac:dyDescent="0.35">
      <c r="A172" s="34"/>
      <c r="L172" s="34"/>
    </row>
    <row r="173" spans="1:12" ht="30" customHeight="1" x14ac:dyDescent="0.35">
      <c r="A173" s="34"/>
      <c r="L173" s="34"/>
    </row>
    <row r="174" spans="1:12" ht="30" customHeight="1" x14ac:dyDescent="0.35">
      <c r="A174" s="34"/>
      <c r="L174" s="34"/>
    </row>
    <row r="175" spans="1:12" ht="30" customHeight="1" x14ac:dyDescent="0.35">
      <c r="A175" s="34"/>
      <c r="L175" s="34"/>
    </row>
    <row r="176" spans="1:12" ht="30" customHeight="1" x14ac:dyDescent="0.35">
      <c r="A176" s="34"/>
      <c r="L176" s="34"/>
    </row>
    <row r="177" spans="1:12" ht="30" customHeight="1" x14ac:dyDescent="0.35">
      <c r="A177" s="34"/>
      <c r="L177" s="34"/>
    </row>
    <row r="178" spans="1:12" ht="30" customHeight="1" x14ac:dyDescent="0.35">
      <c r="A178" s="34"/>
      <c r="L178" s="34"/>
    </row>
    <row r="179" spans="1:12" ht="30" customHeight="1" x14ac:dyDescent="0.35">
      <c r="A179" s="34"/>
      <c r="L179" s="34"/>
    </row>
    <row r="180" spans="1:12" ht="30" customHeight="1" x14ac:dyDescent="0.35">
      <c r="A180" s="34"/>
      <c r="L180" s="34"/>
    </row>
    <row r="181" spans="1:12" ht="30" customHeight="1" x14ac:dyDescent="0.35">
      <c r="A181" s="34"/>
      <c r="L181" s="34"/>
    </row>
    <row r="182" spans="1:12" ht="30" customHeight="1" x14ac:dyDescent="0.35">
      <c r="A182" s="34"/>
      <c r="L182" s="34"/>
    </row>
    <row r="183" spans="1:12" ht="30" customHeight="1" x14ac:dyDescent="0.35">
      <c r="A183" s="34"/>
      <c r="L183" s="34"/>
    </row>
    <row r="184" spans="1:12" ht="30" customHeight="1" x14ac:dyDescent="0.35">
      <c r="A184" s="34"/>
      <c r="L184" s="34"/>
    </row>
    <row r="185" spans="1:12" ht="30" customHeight="1" x14ac:dyDescent="0.35">
      <c r="A185" s="34"/>
      <c r="L185" s="34"/>
    </row>
    <row r="186" spans="1:12" ht="30" customHeight="1" x14ac:dyDescent="0.35">
      <c r="A186" s="34"/>
      <c r="L186" s="34"/>
    </row>
    <row r="187" spans="1:12" ht="30" customHeight="1" x14ac:dyDescent="0.35">
      <c r="A187" s="34"/>
      <c r="L187" s="34"/>
    </row>
    <row r="188" spans="1:12" ht="30" customHeight="1" x14ac:dyDescent="0.35">
      <c r="A188" s="34"/>
      <c r="L188" s="34"/>
    </row>
    <row r="189" spans="1:12" ht="30" customHeight="1" x14ac:dyDescent="0.35">
      <c r="A189" s="34"/>
      <c r="L189" s="34"/>
    </row>
    <row r="190" spans="1:12" ht="30" customHeight="1" x14ac:dyDescent="0.35">
      <c r="A190" s="34"/>
      <c r="L190" s="34"/>
    </row>
    <row r="191" spans="1:12" ht="30" customHeight="1" x14ac:dyDescent="0.35">
      <c r="A191" s="34"/>
      <c r="L191" s="34"/>
    </row>
    <row r="192" spans="1:12" ht="30" customHeight="1" x14ac:dyDescent="0.35">
      <c r="A192" s="34"/>
      <c r="L192" s="34"/>
    </row>
    <row r="193" spans="1:12" ht="30" customHeight="1" x14ac:dyDescent="0.35">
      <c r="A193" s="34"/>
      <c r="L193" s="34"/>
    </row>
    <row r="194" spans="1:12" ht="30" customHeight="1" x14ac:dyDescent="0.35">
      <c r="A194" s="34"/>
      <c r="L194" s="34"/>
    </row>
    <row r="195" spans="1:12" ht="30" customHeight="1" x14ac:dyDescent="0.35">
      <c r="A195" s="34"/>
      <c r="L195" s="34"/>
    </row>
    <row r="196" spans="1:12" ht="30" customHeight="1" x14ac:dyDescent="0.35">
      <c r="A196" s="34"/>
      <c r="L196" s="34"/>
    </row>
    <row r="197" spans="1:12" ht="30" customHeight="1" x14ac:dyDescent="0.35">
      <c r="A197" s="34"/>
      <c r="L197" s="34"/>
    </row>
    <row r="198" spans="1:12" ht="30" customHeight="1" x14ac:dyDescent="0.35">
      <c r="A198" s="34"/>
      <c r="L198" s="34"/>
    </row>
    <row r="199" spans="1:12" ht="30" customHeight="1" x14ac:dyDescent="0.35">
      <c r="A199" s="34"/>
      <c r="L199" s="34"/>
    </row>
    <row r="200" spans="1:12" ht="30" customHeight="1" x14ac:dyDescent="0.35">
      <c r="A200" s="34"/>
      <c r="L200" s="34"/>
    </row>
    <row r="201" spans="1:12" ht="30" customHeight="1" x14ac:dyDescent="0.35">
      <c r="A201" s="34"/>
      <c r="L201" s="34"/>
    </row>
    <row r="202" spans="1:12" ht="30" customHeight="1" x14ac:dyDescent="0.35">
      <c r="A202" s="34"/>
      <c r="L202" s="34"/>
    </row>
    <row r="203" spans="1:12" ht="30" customHeight="1" x14ac:dyDescent="0.35">
      <c r="A203" s="34"/>
      <c r="L203" s="34"/>
    </row>
    <row r="204" spans="1:12" ht="30" customHeight="1" x14ac:dyDescent="0.35">
      <c r="A204" s="34"/>
      <c r="L204" s="34"/>
    </row>
    <row r="205" spans="1:12" ht="30" customHeight="1" x14ac:dyDescent="0.35">
      <c r="A205" s="34"/>
      <c r="L205" s="34"/>
    </row>
    <row r="206" spans="1:12" ht="30" customHeight="1" x14ac:dyDescent="0.35">
      <c r="A206" s="34"/>
      <c r="L206" s="34"/>
    </row>
    <row r="207" spans="1:12" ht="30" customHeight="1" x14ac:dyDescent="0.35">
      <c r="A207" s="34"/>
      <c r="L207" s="34"/>
    </row>
    <row r="208" spans="1:12" ht="30" customHeight="1" x14ac:dyDescent="0.35">
      <c r="A208" s="34"/>
      <c r="L208" s="34"/>
    </row>
    <row r="209" spans="1:12" ht="30" customHeight="1" x14ac:dyDescent="0.35">
      <c r="A209" s="34"/>
      <c r="L209" s="34"/>
    </row>
    <row r="210" spans="1:12" ht="30" customHeight="1" x14ac:dyDescent="0.35">
      <c r="A210" s="34"/>
      <c r="L210" s="34"/>
    </row>
    <row r="211" spans="1:12" ht="30" customHeight="1" x14ac:dyDescent="0.35">
      <c r="A211" s="34"/>
      <c r="L211" s="34"/>
    </row>
    <row r="212" spans="1:12" ht="30" customHeight="1" x14ac:dyDescent="0.35">
      <c r="A212" s="34"/>
      <c r="L212" s="34"/>
    </row>
    <row r="213" spans="1:12" ht="30" customHeight="1" x14ac:dyDescent="0.35">
      <c r="A213" s="34"/>
      <c r="L213" s="34"/>
    </row>
    <row r="214" spans="1:12" ht="30" customHeight="1" x14ac:dyDescent="0.35">
      <c r="A214" s="34"/>
      <c r="L214" s="34"/>
    </row>
    <row r="215" spans="1:12" ht="30" customHeight="1" x14ac:dyDescent="0.35">
      <c r="A215" s="34"/>
      <c r="L215" s="34"/>
    </row>
    <row r="216" spans="1:12" ht="30" customHeight="1" x14ac:dyDescent="0.35">
      <c r="A216" s="34"/>
      <c r="L216" s="34"/>
    </row>
    <row r="217" spans="1:12" ht="30" customHeight="1" x14ac:dyDescent="0.35">
      <c r="A217" s="34"/>
      <c r="L217" s="34"/>
    </row>
    <row r="218" spans="1:12" ht="30" customHeight="1" x14ac:dyDescent="0.35">
      <c r="A218" s="34"/>
      <c r="L218" s="34"/>
    </row>
    <row r="219" spans="1:12" ht="30" customHeight="1" x14ac:dyDescent="0.35">
      <c r="A219" s="34"/>
      <c r="L219" s="34"/>
    </row>
    <row r="220" spans="1:12" ht="30" customHeight="1" x14ac:dyDescent="0.35">
      <c r="A220" s="34"/>
      <c r="L220" s="34"/>
    </row>
    <row r="221" spans="1:12" ht="30" customHeight="1" x14ac:dyDescent="0.35">
      <c r="A221" s="34"/>
      <c r="L221" s="34"/>
    </row>
    <row r="222" spans="1:12" ht="30" customHeight="1" x14ac:dyDescent="0.35">
      <c r="A222" s="34"/>
      <c r="L222" s="34"/>
    </row>
    <row r="223" spans="1:12" ht="30" customHeight="1" x14ac:dyDescent="0.35">
      <c r="A223" s="34"/>
      <c r="L223" s="34"/>
    </row>
    <row r="224" spans="1:12" ht="30" customHeight="1" x14ac:dyDescent="0.35">
      <c r="A224" s="34"/>
      <c r="L224" s="34"/>
    </row>
    <row r="225" spans="1:12" ht="30" customHeight="1" x14ac:dyDescent="0.35">
      <c r="A225" s="34"/>
      <c r="L225" s="34"/>
    </row>
    <row r="226" spans="1:12" ht="30" customHeight="1" x14ac:dyDescent="0.35">
      <c r="A226" s="34"/>
      <c r="L226" s="34"/>
    </row>
    <row r="227" spans="1:12" ht="30" customHeight="1" x14ac:dyDescent="0.35">
      <c r="A227" s="34"/>
      <c r="L227" s="34"/>
    </row>
    <row r="228" spans="1:12" ht="30" customHeight="1" x14ac:dyDescent="0.35">
      <c r="A228" s="34"/>
      <c r="L228" s="34"/>
    </row>
    <row r="229" spans="1:12" ht="30" customHeight="1" x14ac:dyDescent="0.35">
      <c r="A229" s="34"/>
      <c r="L229" s="34"/>
    </row>
    <row r="230" spans="1:12" ht="30" customHeight="1" x14ac:dyDescent="0.35">
      <c r="A230" s="34"/>
      <c r="L230" s="34"/>
    </row>
    <row r="231" spans="1:12" ht="30" customHeight="1" x14ac:dyDescent="0.35">
      <c r="A231" s="34"/>
      <c r="L231" s="34"/>
    </row>
    <row r="232" spans="1:12" ht="30" customHeight="1" x14ac:dyDescent="0.35">
      <c r="A232" s="34"/>
      <c r="L232" s="34"/>
    </row>
    <row r="233" spans="1:12" ht="30" customHeight="1" x14ac:dyDescent="0.35">
      <c r="A233" s="34"/>
      <c r="L233" s="34"/>
    </row>
    <row r="234" spans="1:12" ht="30" customHeight="1" x14ac:dyDescent="0.35">
      <c r="A234" s="34"/>
      <c r="L234" s="34"/>
    </row>
    <row r="235" spans="1:12" ht="30" customHeight="1" x14ac:dyDescent="0.35">
      <c r="A235" s="34"/>
      <c r="L235" s="34"/>
    </row>
    <row r="236" spans="1:12" ht="30" customHeight="1" x14ac:dyDescent="0.35">
      <c r="A236" s="34"/>
      <c r="L236" s="34"/>
    </row>
    <row r="237" spans="1:12" ht="30" customHeight="1" x14ac:dyDescent="0.35">
      <c r="A237" s="34"/>
      <c r="L237" s="34"/>
    </row>
    <row r="238" spans="1:12" ht="30" customHeight="1" x14ac:dyDescent="0.35">
      <c r="A238" s="34"/>
      <c r="L238" s="34"/>
    </row>
    <row r="239" spans="1:12" ht="30" customHeight="1" x14ac:dyDescent="0.35">
      <c r="A239" s="34"/>
      <c r="L239" s="34"/>
    </row>
    <row r="240" spans="1:12" ht="30" customHeight="1" x14ac:dyDescent="0.35">
      <c r="A240" s="34"/>
      <c r="L240" s="34"/>
    </row>
    <row r="241" spans="1:12" ht="30" customHeight="1" x14ac:dyDescent="0.35">
      <c r="A241" s="34"/>
      <c r="L241" s="34"/>
    </row>
    <row r="242" spans="1:12" ht="30" customHeight="1" x14ac:dyDescent="0.35">
      <c r="A242" s="34"/>
      <c r="L242" s="34"/>
    </row>
    <row r="243" spans="1:12" ht="30" customHeight="1" x14ac:dyDescent="0.35">
      <c r="A243" s="34"/>
      <c r="L243" s="34"/>
    </row>
    <row r="244" spans="1:12" ht="30" customHeight="1" x14ac:dyDescent="0.35">
      <c r="A244" s="34"/>
      <c r="L244" s="34"/>
    </row>
    <row r="245" spans="1:12" ht="30" customHeight="1" x14ac:dyDescent="0.35">
      <c r="A245" s="34"/>
      <c r="L245" s="34"/>
    </row>
    <row r="246" spans="1:12" ht="30" customHeight="1" x14ac:dyDescent="0.35">
      <c r="A246" s="34"/>
      <c r="L246" s="34"/>
    </row>
    <row r="247" spans="1:12" ht="30" customHeight="1" x14ac:dyDescent="0.35">
      <c r="A247" s="34"/>
      <c r="L247" s="34"/>
    </row>
    <row r="248" spans="1:12" ht="30" customHeight="1" x14ac:dyDescent="0.35">
      <c r="A248" s="34"/>
      <c r="L248" s="34"/>
    </row>
    <row r="249" spans="1:12" ht="30" customHeight="1" x14ac:dyDescent="0.35">
      <c r="A249" s="34"/>
      <c r="L249" s="34"/>
    </row>
    <row r="250" spans="1:12" ht="30" customHeight="1" x14ac:dyDescent="0.35">
      <c r="A250" s="34"/>
      <c r="L250" s="34"/>
    </row>
    <row r="251" spans="1:12" ht="30" customHeight="1" x14ac:dyDescent="0.35">
      <c r="A251" s="34"/>
      <c r="L251" s="34"/>
    </row>
    <row r="252" spans="1:12" ht="30" customHeight="1" x14ac:dyDescent="0.35">
      <c r="A252" s="34"/>
      <c r="L252" s="34"/>
    </row>
    <row r="253" spans="1:12" ht="30" customHeight="1" x14ac:dyDescent="0.35">
      <c r="A253" s="34"/>
      <c r="L253" s="34"/>
    </row>
    <row r="254" spans="1:12" ht="30" customHeight="1" x14ac:dyDescent="0.35">
      <c r="A254" s="34"/>
      <c r="L254" s="34"/>
    </row>
    <row r="255" spans="1:12" ht="30" customHeight="1" x14ac:dyDescent="0.35">
      <c r="A255" s="34"/>
      <c r="L255" s="34"/>
    </row>
    <row r="256" spans="1:12" ht="30" customHeight="1" x14ac:dyDescent="0.35">
      <c r="A256" s="34"/>
      <c r="L256" s="34"/>
    </row>
    <row r="257" spans="1:12" ht="30" customHeight="1" x14ac:dyDescent="0.35">
      <c r="A257" s="34"/>
      <c r="L257" s="34"/>
    </row>
    <row r="258" spans="1:12" ht="30" customHeight="1" x14ac:dyDescent="0.35">
      <c r="A258" s="34"/>
      <c r="L258" s="34"/>
    </row>
    <row r="259" spans="1:12" ht="30" customHeight="1" x14ac:dyDescent="0.35">
      <c r="A259" s="34"/>
      <c r="L259" s="34"/>
    </row>
    <row r="260" spans="1:12" ht="30" customHeight="1" x14ac:dyDescent="0.35">
      <c r="A260" s="34"/>
      <c r="L260" s="34"/>
    </row>
    <row r="261" spans="1:12" ht="30" customHeight="1" x14ac:dyDescent="0.35">
      <c r="A261" s="34"/>
      <c r="L261" s="34"/>
    </row>
    <row r="262" spans="1:12" ht="30" customHeight="1" x14ac:dyDescent="0.35">
      <c r="A262" s="34"/>
      <c r="L262" s="34"/>
    </row>
    <row r="263" spans="1:12" ht="30" customHeight="1" x14ac:dyDescent="0.35">
      <c r="A263" s="34"/>
      <c r="L263" s="34"/>
    </row>
    <row r="264" spans="1:12" ht="30" customHeight="1" x14ac:dyDescent="0.35">
      <c r="A264" s="34"/>
      <c r="L264" s="34"/>
    </row>
    <row r="265" spans="1:12" ht="30" customHeight="1" x14ac:dyDescent="0.35">
      <c r="A265" s="34"/>
      <c r="L265" s="34"/>
    </row>
    <row r="266" spans="1:12" ht="30" customHeight="1" x14ac:dyDescent="0.35">
      <c r="A266" s="34"/>
      <c r="L266" s="34"/>
    </row>
    <row r="267" spans="1:12" ht="30" customHeight="1" x14ac:dyDescent="0.35">
      <c r="A267" s="34"/>
      <c r="L267" s="34"/>
    </row>
    <row r="268" spans="1:12" ht="30" customHeight="1" x14ac:dyDescent="0.35">
      <c r="A268" s="34"/>
      <c r="L268" s="34"/>
    </row>
    <row r="269" spans="1:12" ht="30" customHeight="1" x14ac:dyDescent="0.35">
      <c r="A269" s="34"/>
      <c r="L269" s="34"/>
    </row>
    <row r="270" spans="1:12" ht="30" customHeight="1" x14ac:dyDescent="0.35">
      <c r="A270" s="34"/>
      <c r="L270" s="34"/>
    </row>
    <row r="271" spans="1:12" ht="30" customHeight="1" x14ac:dyDescent="0.35">
      <c r="A271" s="34"/>
      <c r="L271" s="34"/>
    </row>
    <row r="272" spans="1:12" ht="30" customHeight="1" x14ac:dyDescent="0.35">
      <c r="A272" s="34"/>
      <c r="L272" s="34"/>
    </row>
    <row r="273" spans="1:12" ht="30" customHeight="1" x14ac:dyDescent="0.35">
      <c r="A273" s="34"/>
      <c r="L273" s="34"/>
    </row>
    <row r="274" spans="1:12" ht="30" customHeight="1" x14ac:dyDescent="0.35">
      <c r="A274" s="34"/>
      <c r="L274" s="34"/>
    </row>
    <row r="275" spans="1:12" ht="30" customHeight="1" x14ac:dyDescent="0.35">
      <c r="A275" s="34"/>
      <c r="L275" s="34"/>
    </row>
    <row r="276" spans="1:12" ht="30" customHeight="1" x14ac:dyDescent="0.35">
      <c r="A276" s="34"/>
      <c r="L276" s="34"/>
    </row>
    <row r="277" spans="1:12" ht="30" customHeight="1" x14ac:dyDescent="0.35">
      <c r="A277" s="34"/>
      <c r="L277" s="34"/>
    </row>
    <row r="278" spans="1:12" ht="30" customHeight="1" x14ac:dyDescent="0.35">
      <c r="A278" s="34"/>
      <c r="L278" s="34"/>
    </row>
    <row r="279" spans="1:12" ht="30" customHeight="1" x14ac:dyDescent="0.35">
      <c r="A279" s="34"/>
      <c r="L279" s="34"/>
    </row>
    <row r="280" spans="1:12" ht="30" customHeight="1" x14ac:dyDescent="0.35">
      <c r="A280" s="34"/>
      <c r="L280" s="34"/>
    </row>
    <row r="281" spans="1:12" ht="30" customHeight="1" x14ac:dyDescent="0.35">
      <c r="A281" s="34"/>
      <c r="L281" s="34"/>
    </row>
    <row r="282" spans="1:12" ht="30" customHeight="1" x14ac:dyDescent="0.35">
      <c r="A282" s="34"/>
      <c r="L282" s="34"/>
    </row>
    <row r="283" spans="1:12" ht="30" customHeight="1" x14ac:dyDescent="0.35">
      <c r="A283" s="34"/>
      <c r="L283" s="34"/>
    </row>
    <row r="284" spans="1:12" ht="30" customHeight="1" x14ac:dyDescent="0.35">
      <c r="A284" s="34"/>
      <c r="L284" s="34"/>
    </row>
    <row r="285" spans="1:12" ht="30" customHeight="1" x14ac:dyDescent="0.35">
      <c r="A285" s="34"/>
      <c r="L285" s="34"/>
    </row>
    <row r="286" spans="1:12" ht="30" customHeight="1" x14ac:dyDescent="0.35">
      <c r="A286" s="34"/>
      <c r="L286" s="34"/>
    </row>
    <row r="287" spans="1:12" ht="30" customHeight="1" x14ac:dyDescent="0.35">
      <c r="A287" s="34"/>
      <c r="L287" s="34"/>
    </row>
    <row r="288" spans="1:12" ht="30" customHeight="1" x14ac:dyDescent="0.35">
      <c r="A288" s="34"/>
      <c r="L288" s="34"/>
    </row>
    <row r="289" spans="1:12" ht="30" customHeight="1" x14ac:dyDescent="0.35">
      <c r="A289" s="34"/>
      <c r="L289" s="34"/>
    </row>
    <row r="290" spans="1:12" ht="30" customHeight="1" x14ac:dyDescent="0.35">
      <c r="A290" s="34"/>
      <c r="L290" s="34"/>
    </row>
    <row r="291" spans="1:12" ht="30" customHeight="1" x14ac:dyDescent="0.35">
      <c r="A291" s="34"/>
      <c r="L291" s="34"/>
    </row>
    <row r="292" spans="1:12" ht="30" customHeight="1" x14ac:dyDescent="0.35">
      <c r="A292" s="34"/>
      <c r="L292" s="34"/>
    </row>
    <row r="293" spans="1:12" ht="30" customHeight="1" x14ac:dyDescent="0.35">
      <c r="A293" s="34"/>
      <c r="L293" s="34"/>
    </row>
    <row r="294" spans="1:12" ht="30" customHeight="1" x14ac:dyDescent="0.35">
      <c r="A294" s="34"/>
      <c r="L294" s="34"/>
    </row>
    <row r="295" spans="1:12" ht="30" customHeight="1" x14ac:dyDescent="0.35">
      <c r="A295" s="34"/>
      <c r="L295" s="34"/>
    </row>
    <row r="296" spans="1:12" ht="30" customHeight="1" x14ac:dyDescent="0.35">
      <c r="A296" s="34"/>
      <c r="L296" s="34"/>
    </row>
    <row r="297" spans="1:12" ht="30" customHeight="1" x14ac:dyDescent="0.35">
      <c r="A297" s="34"/>
      <c r="L297" s="34"/>
    </row>
    <row r="298" spans="1:12" ht="30" customHeight="1" x14ac:dyDescent="0.35">
      <c r="A298" s="34"/>
      <c r="L298" s="34"/>
    </row>
    <row r="299" spans="1:12" ht="30" customHeight="1" x14ac:dyDescent="0.35">
      <c r="A299" s="34"/>
      <c r="L299" s="34"/>
    </row>
    <row r="300" spans="1:12" ht="30" customHeight="1" x14ac:dyDescent="0.35">
      <c r="A300" s="34"/>
      <c r="L300" s="34"/>
    </row>
    <row r="301" spans="1:12" ht="30" customHeight="1" x14ac:dyDescent="0.35">
      <c r="A301" s="34"/>
      <c r="L301" s="34"/>
    </row>
    <row r="302" spans="1:12" ht="30" customHeight="1" x14ac:dyDescent="0.35">
      <c r="A302" s="34"/>
      <c r="L302" s="34"/>
    </row>
  </sheetData>
  <autoFilter ref="A2:J65" xr:uid="{00000000-0009-0000-0000-000003000000}"/>
  <mergeCells count="4">
    <mergeCell ref="A1:B1"/>
    <mergeCell ref="C1:D1"/>
    <mergeCell ref="E1:F1"/>
    <mergeCell ref="G1:K1"/>
  </mergeCells>
  <conditionalFormatting sqref="A2:J2 H3:J65">
    <cfRule type="cellIs" dxfId="121" priority="33" operator="equal">
      <formula>"n/a"</formula>
    </cfRule>
    <cfRule type="cellIs" dxfId="120" priority="34" operator="equal">
      <formula>"n/a"</formula>
    </cfRule>
    <cfRule type="cellIs" dxfId="119" priority="35" operator="equal">
      <formula>"n/a"</formula>
    </cfRule>
  </conditionalFormatting>
  <conditionalFormatting sqref="G3">
    <cfRule type="expression" dxfId="118" priority="8">
      <formula>" =MOD(ROW(),2)=1"</formula>
    </cfRule>
    <cfRule type="expression" dxfId="117" priority="9">
      <formula>" =MOD(ROW(),2)=1"</formula>
    </cfRule>
    <cfRule type="cellIs" dxfId="116" priority="10" operator="equal">
      <formula>0</formula>
    </cfRule>
    <cfRule type="cellIs" dxfId="115" priority="11" operator="equal">
      <formula>1</formula>
    </cfRule>
    <cfRule type="cellIs" dxfId="114" priority="12" operator="equal">
      <formula>"n/a"</formula>
    </cfRule>
    <cfRule type="cellIs" dxfId="113" priority="13" operator="equal">
      <formula>"n/a"</formula>
    </cfRule>
    <cfRule type="cellIs" dxfId="112" priority="14" operator="equal">
      <formula>"n/a"</formula>
    </cfRule>
  </conditionalFormatting>
  <conditionalFormatting sqref="G3:G52">
    <cfRule type="expression" dxfId="111" priority="1">
      <formula>" =MOD(ROW(),2)=1"</formula>
    </cfRule>
    <cfRule type="expression" dxfId="110" priority="2">
      <formula>" =MOD(ROW(),2)=1"</formula>
    </cfRule>
  </conditionalFormatting>
  <conditionalFormatting sqref="G3:G60">
    <cfRule type="cellIs" dxfId="109" priority="5" operator="equal">
      <formula>"n/a"</formula>
    </cfRule>
    <cfRule type="cellIs" dxfId="108" priority="6" operator="equal">
      <formula>"n/a"</formula>
    </cfRule>
    <cfRule type="cellIs" dxfId="107" priority="7" operator="equal">
      <formula>"n/a"</formula>
    </cfRule>
  </conditionalFormatting>
  <conditionalFormatting sqref="G3:G65">
    <cfRule type="cellIs" dxfId="106" priority="3" operator="equal">
      <formula>0</formula>
    </cfRule>
    <cfRule type="cellIs" dxfId="105" priority="4" operator="equal">
      <formula>1</formula>
    </cfRule>
  </conditionalFormatting>
  <conditionalFormatting sqref="G37">
    <cfRule type="expression" dxfId="104" priority="15">
      <formula>" =MOD(ROW(),2)=1"</formula>
    </cfRule>
    <cfRule type="expression" dxfId="103" priority="16">
      <formula>" =MOD(ROW(),2)=1"</formula>
    </cfRule>
    <cfRule type="cellIs" dxfId="102" priority="17" operator="equal">
      <formula>0</formula>
    </cfRule>
    <cfRule type="cellIs" dxfId="101" priority="18" operator="equal">
      <formula>1</formula>
    </cfRule>
    <cfRule type="cellIs" dxfId="100" priority="19" operator="equal">
      <formula>"n/a"</formula>
    </cfRule>
    <cfRule type="cellIs" dxfId="99" priority="20" operator="equal">
      <formula>"n/a"</formula>
    </cfRule>
    <cfRule type="cellIs" dxfId="98" priority="21" operator="equal">
      <formula>"n/a"</formula>
    </cfRule>
    <cfRule type="expression" dxfId="97" priority="22">
      <formula>" =MOD(ROW(),2)=1"</formula>
    </cfRule>
    <cfRule type="expression" dxfId="96" priority="23">
      <formula>" =MOD(ROW(),2)=1"</formula>
    </cfRule>
    <cfRule type="cellIs" dxfId="95" priority="24" operator="equal">
      <formula>0</formula>
    </cfRule>
    <cfRule type="cellIs" dxfId="94" priority="25" operator="equal">
      <formula>1</formula>
    </cfRule>
    <cfRule type="cellIs" dxfId="93" priority="26" operator="equal">
      <formula>"n/a"</formula>
    </cfRule>
    <cfRule type="cellIs" dxfId="92" priority="27" operator="equal">
      <formula>"n/a"</formula>
    </cfRule>
    <cfRule type="cellIs" dxfId="91" priority="28" operator="equal">
      <formula>"n/a"</formula>
    </cfRule>
  </conditionalFormatting>
  <conditionalFormatting sqref="H3:J65 A2:J2">
    <cfRule type="cellIs" dxfId="90" priority="31" operator="equal">
      <formula>0</formula>
    </cfRule>
    <cfRule type="cellIs" dxfId="89" priority="32" operator="equal">
      <formula>1</formula>
    </cfRule>
  </conditionalFormatting>
  <conditionalFormatting sqref="H3:J65">
    <cfRule type="expression" dxfId="88" priority="29">
      <formula>" =MOD(ROW(),2)=1"</formula>
    </cfRule>
    <cfRule type="expression" dxfId="87" priority="30">
      <formula>" =MOD(ROW(),2)=1"</formula>
    </cfRule>
  </conditionalFormatting>
  <dataValidations count="1">
    <dataValidation type="list" allowBlank="1" showErrorMessage="1" sqref="K3:K65 K106" xr:uid="{00000000-0002-0000-0300-000003000000}">
      <formula1>$K$101:$K$102</formula1>
    </dataValidation>
  </dataValidations>
  <pageMargins left="0.7" right="0.7" top="0.75" bottom="0.75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xr:uid="{00000000-0002-0000-0300-000000000000}">
          <x14:formula1>
            <xm:f>'Please do not alter'!$H$19:$H$27</xm:f>
          </x14:formula1>
          <xm:sqref>C3:C74</xm:sqref>
        </x14:dataValidation>
        <x14:dataValidation type="list" allowBlank="1" showErrorMessage="1" xr:uid="{00000000-0002-0000-0300-000001000000}">
          <x14:formula1>
            <xm:f>'Please do not alter'!$L$30:$L$35</xm:f>
          </x14:formula1>
          <xm:sqref>E3:E74</xm:sqref>
        </x14:dataValidation>
        <x14:dataValidation type="list" allowBlank="1" showErrorMessage="1" xr:uid="{00000000-0002-0000-0300-000002000000}">
          <x14:formula1>
            <xm:f>'Please do not alter'!$L$2:$L$5</xm:f>
          </x14:formula1>
          <xm:sqref>A3:A74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265"/>
  <sheetViews>
    <sheetView workbookViewId="0">
      <pane ySplit="1" topLeftCell="A2" activePane="bottomLeft" state="frozen"/>
      <selection pane="bottomLeft" activeCell="H5" sqref="H5"/>
    </sheetView>
  </sheetViews>
  <sheetFormatPr defaultColWidth="14.453125" defaultRowHeight="30" customHeight="1" x14ac:dyDescent="0.35"/>
  <cols>
    <col min="1" max="9" width="20.54296875" style="22" customWidth="1"/>
    <col min="10" max="12" width="10.54296875" style="53" customWidth="1"/>
    <col min="13" max="14" width="25.54296875" style="22" hidden="1" customWidth="1"/>
    <col min="15" max="16384" width="14.453125" style="22"/>
  </cols>
  <sheetData>
    <row r="1" spans="1:14" s="45" customFormat="1" ht="30" customHeight="1" thickBot="1" x14ac:dyDescent="0.4">
      <c r="A1" s="124" t="s">
        <v>132</v>
      </c>
      <c r="B1" s="125"/>
      <c r="C1" s="126" t="s">
        <v>133</v>
      </c>
      <c r="D1" s="125"/>
      <c r="E1" s="127" t="s">
        <v>134</v>
      </c>
      <c r="F1" s="125"/>
      <c r="G1" s="130" t="s">
        <v>135</v>
      </c>
      <c r="H1" s="125"/>
      <c r="I1" s="70"/>
      <c r="M1" s="44"/>
      <c r="N1" s="44"/>
    </row>
    <row r="2" spans="1:14" s="45" customFormat="1" ht="30" customHeight="1" thickBot="1" x14ac:dyDescent="0.4">
      <c r="A2" s="71" t="s">
        <v>136</v>
      </c>
      <c r="B2" s="46" t="s">
        <v>47</v>
      </c>
      <c r="C2" s="47" t="s">
        <v>136</v>
      </c>
      <c r="D2" s="48" t="s">
        <v>47</v>
      </c>
      <c r="E2" s="49" t="s">
        <v>136</v>
      </c>
      <c r="F2" s="49" t="s">
        <v>47</v>
      </c>
      <c r="G2" s="72" t="s">
        <v>137</v>
      </c>
      <c r="H2" s="72" t="s">
        <v>47</v>
      </c>
      <c r="I2" s="73" t="s">
        <v>48</v>
      </c>
      <c r="J2" s="60" t="s">
        <v>49</v>
      </c>
      <c r="K2" s="61" t="s">
        <v>50</v>
      </c>
      <c r="L2" s="62" t="s">
        <v>51</v>
      </c>
      <c r="M2" s="63" t="s">
        <v>138</v>
      </c>
      <c r="N2" s="64" t="s">
        <v>139</v>
      </c>
    </row>
    <row r="3" spans="1:14" ht="57" customHeight="1" x14ac:dyDescent="0.35">
      <c r="A3" s="15" t="s">
        <v>140</v>
      </c>
      <c r="B3" s="16" t="s">
        <v>141</v>
      </c>
      <c r="C3" s="15"/>
      <c r="D3" s="16"/>
      <c r="E3" s="15"/>
      <c r="F3" s="16"/>
      <c r="G3" s="23"/>
      <c r="H3" s="16"/>
      <c r="I3" s="54" t="str">
        <f>HYPERLINK("https://secondarylibrary.crestawards.org/a-balanced-diet/62137804","A balanced diet")</f>
        <v>A balanced diet</v>
      </c>
      <c r="J3" s="65">
        <v>0</v>
      </c>
      <c r="K3" s="66">
        <v>0</v>
      </c>
      <c r="L3" s="67">
        <v>1</v>
      </c>
      <c r="M3" s="23"/>
      <c r="N3" s="24"/>
    </row>
    <row r="4" spans="1:14" ht="30" customHeight="1" x14ac:dyDescent="0.35">
      <c r="A4" s="23"/>
      <c r="B4" s="24"/>
      <c r="C4" s="23"/>
      <c r="D4" s="24"/>
      <c r="E4" s="23" t="s">
        <v>142</v>
      </c>
      <c r="F4" s="24" t="s">
        <v>143</v>
      </c>
      <c r="G4" s="23"/>
      <c r="H4" s="24"/>
      <c r="I4" s="55" t="str">
        <f>HYPERLINK("https://secondarylibrary.crestawards.org/a-clean-break/62206002","A clean break")</f>
        <v>A clean break</v>
      </c>
      <c r="J4" s="25">
        <v>1</v>
      </c>
      <c r="K4" s="27">
        <v>0</v>
      </c>
      <c r="L4" s="67">
        <v>0</v>
      </c>
      <c r="M4" s="23"/>
      <c r="N4" s="24"/>
    </row>
    <row r="5" spans="1:14" ht="57.65" customHeight="1" x14ac:dyDescent="0.35">
      <c r="A5" s="23"/>
      <c r="B5" s="24"/>
      <c r="C5" s="23"/>
      <c r="D5" s="24"/>
      <c r="E5" s="23" t="s">
        <v>144</v>
      </c>
      <c r="F5" s="24" t="s">
        <v>145</v>
      </c>
      <c r="G5" s="23"/>
      <c r="H5" s="24"/>
      <c r="I5" s="55" t="str">
        <f>HYPERLINK("https://secondarylibrary.crestawards.org/aerodynamic-sails/62275532","Aerodynamic sails")</f>
        <v>Aerodynamic sails</v>
      </c>
      <c r="J5" s="25">
        <v>0</v>
      </c>
      <c r="K5" s="27">
        <v>0</v>
      </c>
      <c r="L5" s="67">
        <v>1</v>
      </c>
      <c r="M5" s="23"/>
      <c r="N5" s="24"/>
    </row>
    <row r="6" spans="1:14" ht="30" customHeight="1" x14ac:dyDescent="0.35">
      <c r="A6" s="23"/>
      <c r="B6" s="24"/>
      <c r="C6" s="23"/>
      <c r="D6" s="24"/>
      <c r="E6" s="23" t="s">
        <v>142</v>
      </c>
      <c r="F6" s="24" t="s">
        <v>146</v>
      </c>
      <c r="G6" s="23"/>
      <c r="H6" s="24"/>
      <c r="I6" s="55" t="str">
        <f>HYPERLINK("https://secondarylibrary.crestawards.org/are-some-jeans-tougher/61716038","Are some jeans tougher")</f>
        <v>Are some jeans tougher</v>
      </c>
      <c r="J6" s="25">
        <v>0</v>
      </c>
      <c r="K6" s="27">
        <v>1</v>
      </c>
      <c r="L6" s="67">
        <v>0</v>
      </c>
      <c r="M6" s="23"/>
      <c r="N6" s="24"/>
    </row>
    <row r="7" spans="1:14" ht="30" customHeight="1" x14ac:dyDescent="0.35">
      <c r="A7" s="23"/>
      <c r="B7" s="24"/>
      <c r="C7" s="23" t="s">
        <v>147</v>
      </c>
      <c r="D7" s="24" t="s">
        <v>148</v>
      </c>
      <c r="E7" s="23"/>
      <c r="F7" s="24"/>
      <c r="G7" s="23" t="s">
        <v>149</v>
      </c>
      <c r="H7" s="24" t="s">
        <v>150</v>
      </c>
      <c r="I7" s="55" t="str">
        <f>HYPERLINK("https://secondarylibrary.crestawards.org/art-restoration/62214103","Art restoration")</f>
        <v>Art restoration</v>
      </c>
      <c r="J7" s="25">
        <v>0</v>
      </c>
      <c r="K7" s="27">
        <v>1</v>
      </c>
      <c r="L7" s="67">
        <v>0</v>
      </c>
      <c r="M7" s="23"/>
      <c r="N7" s="24"/>
    </row>
    <row r="8" spans="1:14" ht="43" customHeight="1" x14ac:dyDescent="0.35">
      <c r="A8" s="23" t="s">
        <v>151</v>
      </c>
      <c r="B8" s="24" t="s">
        <v>152</v>
      </c>
      <c r="C8" s="23"/>
      <c r="D8" s="24"/>
      <c r="E8" s="23" t="s">
        <v>66</v>
      </c>
      <c r="F8" s="24" t="s">
        <v>153</v>
      </c>
      <c r="G8" s="23"/>
      <c r="H8" s="24"/>
      <c r="I8" s="55" t="str">
        <f>HYPERLINK("https://secondarylibrary.crestawards.org/gold-grand-challenges/62452389","Biogas generator (Grand Challenge)")</f>
        <v>Biogas generator (Grand Challenge)</v>
      </c>
      <c r="J8" s="25">
        <v>0</v>
      </c>
      <c r="K8" s="27">
        <v>0</v>
      </c>
      <c r="L8" s="67">
        <v>1</v>
      </c>
      <c r="M8" s="23"/>
      <c r="N8" s="24"/>
    </row>
    <row r="9" spans="1:14" ht="44.15" customHeight="1" x14ac:dyDescent="0.35">
      <c r="A9" s="23" t="s">
        <v>140</v>
      </c>
      <c r="B9" s="24" t="s">
        <v>154</v>
      </c>
      <c r="C9" s="23" t="s">
        <v>147</v>
      </c>
      <c r="D9" s="24" t="s">
        <v>155</v>
      </c>
      <c r="E9" s="23"/>
      <c r="F9" s="24"/>
      <c r="G9" s="23"/>
      <c r="H9" s="24"/>
      <c r="I9" s="55" t="str">
        <f>HYPERLINK("https://secondarylibrary.crestawards.org/brighter-after-a-cup-of-tea/62137807","Brighter after a cup of tea")</f>
        <v>Brighter after a cup of tea</v>
      </c>
      <c r="J9" s="25">
        <v>0</v>
      </c>
      <c r="K9" s="27">
        <v>0</v>
      </c>
      <c r="L9" s="67">
        <v>1</v>
      </c>
      <c r="M9" s="23"/>
      <c r="N9" s="24"/>
    </row>
    <row r="10" spans="1:14" ht="44.15" customHeight="1" x14ac:dyDescent="0.35">
      <c r="A10" s="23" t="s">
        <v>140</v>
      </c>
      <c r="B10" s="24" t="s">
        <v>156</v>
      </c>
      <c r="C10" s="23"/>
      <c r="D10" s="24"/>
      <c r="E10" s="23" t="s">
        <v>157</v>
      </c>
      <c r="F10" s="24" t="s">
        <v>158</v>
      </c>
      <c r="G10" s="23"/>
      <c r="H10" s="24"/>
      <c r="I10" s="55" t="str">
        <f>HYPERLINK("https://secondarylibrary.crestawards.org/compare-suncreams/62137808","Compare different sun creams")</f>
        <v>Compare different sun creams</v>
      </c>
      <c r="J10" s="25">
        <v>0</v>
      </c>
      <c r="K10" s="27">
        <v>0</v>
      </c>
      <c r="L10" s="67">
        <v>1</v>
      </c>
      <c r="M10" s="23"/>
      <c r="N10" s="24"/>
    </row>
    <row r="11" spans="1:14" ht="30" customHeight="1" x14ac:dyDescent="0.35">
      <c r="A11" s="23"/>
      <c r="B11" s="24"/>
      <c r="C11" s="23"/>
      <c r="D11" s="24"/>
      <c r="E11" s="23" t="s">
        <v>142</v>
      </c>
      <c r="F11" s="24" t="s">
        <v>146</v>
      </c>
      <c r="G11" s="23"/>
      <c r="H11" s="24"/>
      <c r="I11" s="55" t="str">
        <f>HYPERLINK("https://secondarylibrary.crestawards.org/compare-fabric-properties/62137798","Compare fabric properties ")</f>
        <v xml:space="preserve">Compare fabric properties </v>
      </c>
      <c r="J11" s="25">
        <v>0</v>
      </c>
      <c r="K11" s="27">
        <v>0</v>
      </c>
      <c r="L11" s="67">
        <v>1</v>
      </c>
      <c r="M11" s="23"/>
      <c r="N11" s="24"/>
    </row>
    <row r="12" spans="1:14" ht="30" customHeight="1" x14ac:dyDescent="0.35">
      <c r="A12" s="23" t="s">
        <v>151</v>
      </c>
      <c r="B12" s="24" t="s">
        <v>159</v>
      </c>
      <c r="C12" s="23"/>
      <c r="D12" s="24"/>
      <c r="E12" s="23"/>
      <c r="F12" s="24"/>
      <c r="G12" s="23"/>
      <c r="H12" s="24"/>
      <c r="I12" s="55" t="str">
        <f>HYPERLINK("https://secondarylibrary.crestawards.org/cooking-pasta/62137416","Cooking pasta")</f>
        <v>Cooking pasta</v>
      </c>
      <c r="J12" s="25">
        <v>0</v>
      </c>
      <c r="K12" s="27">
        <v>1</v>
      </c>
      <c r="L12" s="67">
        <v>0</v>
      </c>
      <c r="M12" s="23"/>
      <c r="N12" s="24" t="s">
        <v>160</v>
      </c>
    </row>
    <row r="13" spans="1:14" ht="30" customHeight="1" x14ac:dyDescent="0.35">
      <c r="A13" s="23"/>
      <c r="B13" s="24"/>
      <c r="C13" s="23" t="s">
        <v>147</v>
      </c>
      <c r="D13" s="24" t="s">
        <v>161</v>
      </c>
      <c r="E13" s="23"/>
      <c r="F13" s="24"/>
      <c r="G13" s="23"/>
      <c r="H13" s="24"/>
      <c r="I13" s="55" t="str">
        <f>HYPERLINK("https://secondarylibrary.crestawards.org/detect-fraud-using-chromatography/62214116","Detect fraud using chromatography")</f>
        <v>Detect fraud using chromatography</v>
      </c>
      <c r="J13" s="25">
        <v>0</v>
      </c>
      <c r="K13" s="27">
        <v>1</v>
      </c>
      <c r="L13" s="67">
        <v>0</v>
      </c>
      <c r="M13" s="23" t="s">
        <v>162</v>
      </c>
      <c r="N13" s="24" t="s">
        <v>62</v>
      </c>
    </row>
    <row r="14" spans="1:14" ht="57" customHeight="1" x14ac:dyDescent="0.35">
      <c r="A14" s="23" t="s">
        <v>140</v>
      </c>
      <c r="B14" s="24" t="s">
        <v>163</v>
      </c>
      <c r="C14" s="23" t="s">
        <v>147</v>
      </c>
      <c r="D14" s="24" t="s">
        <v>164</v>
      </c>
      <c r="E14" s="23"/>
      <c r="F14" s="24"/>
      <c r="G14" s="23"/>
      <c r="H14" s="24"/>
      <c r="I14" s="55" t="str">
        <f>HYPERLINK("https://secondarylibrary.crestawards.org/detecting-drugs/62214113","Detecting drugs")</f>
        <v>Detecting drugs</v>
      </c>
      <c r="J14" s="25">
        <v>0</v>
      </c>
      <c r="K14" s="27">
        <v>1</v>
      </c>
      <c r="L14" s="67">
        <v>0</v>
      </c>
      <c r="M14" s="23" t="s">
        <v>162</v>
      </c>
      <c r="N14" s="24" t="s">
        <v>62</v>
      </c>
    </row>
    <row r="15" spans="1:14" ht="43.5" customHeight="1" x14ac:dyDescent="0.35">
      <c r="A15" s="23" t="s">
        <v>165</v>
      </c>
      <c r="B15" s="24" t="s">
        <v>166</v>
      </c>
      <c r="C15" s="23"/>
      <c r="D15" s="24"/>
      <c r="E15" s="23"/>
      <c r="F15" s="24"/>
      <c r="G15" s="23"/>
      <c r="H15" s="24"/>
      <c r="I15" s="55" t="str">
        <f>HYPERLINK("https://secondarylibrary.crestawards.org/detecting-food-fraud/61761932","Detecting food fraud")</f>
        <v>Detecting food fraud</v>
      </c>
      <c r="J15" s="25">
        <v>0</v>
      </c>
      <c r="K15" s="27">
        <v>0</v>
      </c>
      <c r="L15" s="67">
        <v>1</v>
      </c>
      <c r="M15" s="23"/>
      <c r="N15" s="24"/>
    </row>
    <row r="16" spans="1:14" ht="41.15" customHeight="1" x14ac:dyDescent="0.35">
      <c r="A16" s="23"/>
      <c r="B16" s="24"/>
      <c r="C16" s="23"/>
      <c r="D16" s="24"/>
      <c r="E16" s="23" t="s">
        <v>66</v>
      </c>
      <c r="F16" s="24" t="s">
        <v>167</v>
      </c>
      <c r="G16" s="23" t="s">
        <v>168</v>
      </c>
      <c r="H16" s="24" t="s">
        <v>169</v>
      </c>
      <c r="I16" s="55" t="str">
        <f>HYPERLINK("https://secondarylibrary.crestawards.org/fabrics-for-cold-weather-clothing/62214157","Fabrics for cold weather clothing")</f>
        <v>Fabrics for cold weather clothing</v>
      </c>
      <c r="J16" s="25">
        <v>0</v>
      </c>
      <c r="K16" s="27">
        <v>1</v>
      </c>
      <c r="L16" s="67">
        <v>0</v>
      </c>
      <c r="M16" s="23"/>
      <c r="N16" s="24" t="s">
        <v>170</v>
      </c>
    </row>
    <row r="17" spans="1:14" ht="30" customHeight="1" x14ac:dyDescent="0.35">
      <c r="A17" s="23"/>
      <c r="B17" s="24"/>
      <c r="C17" s="23"/>
      <c r="D17" s="24"/>
      <c r="E17" s="23" t="s">
        <v>171</v>
      </c>
      <c r="F17" s="24" t="s">
        <v>68</v>
      </c>
      <c r="G17" s="23"/>
      <c r="H17" s="24"/>
      <c r="I17" s="55" t="str">
        <f>HYPERLINK("https://secondarylibrary.crestawards.org/fraud-detection-testing-metals/61716030","Fraud detection: testing metals")</f>
        <v>Fraud detection: testing metals</v>
      </c>
      <c r="J17" s="25">
        <v>1</v>
      </c>
      <c r="K17" s="27">
        <v>0</v>
      </c>
      <c r="L17" s="67">
        <v>0</v>
      </c>
      <c r="M17" s="23" t="s">
        <v>68</v>
      </c>
      <c r="N17" s="24" t="s">
        <v>172</v>
      </c>
    </row>
    <row r="18" spans="1:14" ht="43.5" customHeight="1" x14ac:dyDescent="0.35">
      <c r="A18" s="23"/>
      <c r="B18" s="24"/>
      <c r="C18" s="23"/>
      <c r="D18" s="24"/>
      <c r="E18" s="23" t="s">
        <v>66</v>
      </c>
      <c r="F18" s="24" t="s">
        <v>173</v>
      </c>
      <c r="G18" s="23"/>
      <c r="H18" s="24"/>
      <c r="I18" s="55" t="str">
        <f>HYPERLINK("https://secondarylibrary.crestawards.org/gold-grand-challenges/62452389","Green building design (Grand Challenge)")</f>
        <v>Green building design (Grand Challenge)</v>
      </c>
      <c r="J18" s="25">
        <v>0</v>
      </c>
      <c r="K18" s="27">
        <v>0</v>
      </c>
      <c r="L18" s="67">
        <v>1</v>
      </c>
      <c r="M18" s="23"/>
      <c r="N18" s="24"/>
    </row>
    <row r="19" spans="1:14" ht="41.5" customHeight="1" x14ac:dyDescent="0.35">
      <c r="A19" s="23"/>
      <c r="B19" s="24"/>
      <c r="C19" s="23" t="s">
        <v>147</v>
      </c>
      <c r="D19" s="24" t="s">
        <v>174</v>
      </c>
      <c r="E19" s="23" t="s">
        <v>144</v>
      </c>
      <c r="F19" s="24" t="s">
        <v>175</v>
      </c>
      <c r="G19" s="23"/>
      <c r="H19" s="24"/>
      <c r="I19" s="55" t="str">
        <f>HYPERLINK("https://secondarylibrary.crestawards.org/hit-and-run/61716032","Hit and run")</f>
        <v>Hit and run</v>
      </c>
      <c r="J19" s="25">
        <v>0</v>
      </c>
      <c r="K19" s="27">
        <v>1</v>
      </c>
      <c r="L19" s="67">
        <v>0</v>
      </c>
      <c r="M19" s="23" t="s">
        <v>176</v>
      </c>
      <c r="N19" s="24" t="s">
        <v>177</v>
      </c>
    </row>
    <row r="20" spans="1:14" ht="69" customHeight="1" x14ac:dyDescent="0.35">
      <c r="A20" s="23"/>
      <c r="B20" s="24"/>
      <c r="C20" s="23" t="s">
        <v>178</v>
      </c>
      <c r="D20" s="24" t="s">
        <v>179</v>
      </c>
      <c r="E20" s="23" t="s">
        <v>144</v>
      </c>
      <c r="F20" s="24" t="s">
        <v>180</v>
      </c>
      <c r="G20" s="23" t="s">
        <v>149</v>
      </c>
      <c r="H20" s="24" t="s">
        <v>179</v>
      </c>
      <c r="I20" s="55" t="str">
        <f>HYPERLINK("https://secondarylibrary.crestawards.org/how-do-rockets-work/61716036","How do rockets work?")</f>
        <v>How do rockets work?</v>
      </c>
      <c r="J20" s="25">
        <v>1</v>
      </c>
      <c r="K20" s="27">
        <v>0</v>
      </c>
      <c r="L20" s="67">
        <v>0</v>
      </c>
      <c r="M20" s="23" t="s">
        <v>176</v>
      </c>
      <c r="N20" s="24"/>
    </row>
    <row r="21" spans="1:14" ht="42.65" customHeight="1" x14ac:dyDescent="0.35">
      <c r="A21" s="23" t="s">
        <v>140</v>
      </c>
      <c r="B21" s="24" t="s">
        <v>181</v>
      </c>
      <c r="C21" s="23" t="s">
        <v>147</v>
      </c>
      <c r="D21" s="24" t="s">
        <v>182</v>
      </c>
      <c r="E21" s="23"/>
      <c r="F21" s="24"/>
      <c r="G21" s="23" t="s">
        <v>183</v>
      </c>
      <c r="H21" s="24" t="s">
        <v>184</v>
      </c>
      <c r="I21" s="55" t="str">
        <f>HYPERLINK("https://secondarylibrary.crestawards.org/how-healthy-is-your-spread/62214120","How healthy is your spread")</f>
        <v>How healthy is your spread</v>
      </c>
      <c r="J21" s="25">
        <v>0</v>
      </c>
      <c r="K21" s="27">
        <v>1</v>
      </c>
      <c r="L21" s="67">
        <v>0</v>
      </c>
      <c r="M21" s="23" t="s">
        <v>185</v>
      </c>
      <c r="N21" s="24" t="s">
        <v>75</v>
      </c>
    </row>
    <row r="22" spans="1:14" ht="44.15" customHeight="1" x14ac:dyDescent="0.35">
      <c r="A22" s="23" t="s">
        <v>140</v>
      </c>
      <c r="B22" s="24" t="s">
        <v>186</v>
      </c>
      <c r="C22" s="23" t="s">
        <v>147</v>
      </c>
      <c r="D22" s="24" t="s">
        <v>187</v>
      </c>
      <c r="E22" s="23"/>
      <c r="F22" s="24"/>
      <c r="G22" s="23"/>
      <c r="H22" s="24"/>
      <c r="I22" s="55" t="str">
        <f>HYPERLINK("https://secondarylibrary.crestawards.org/how-much-starch-is-in-a-potato/62137799","How much starch is in a potato")</f>
        <v>How much starch is in a potato</v>
      </c>
      <c r="J22" s="25">
        <v>0</v>
      </c>
      <c r="K22" s="27">
        <v>0</v>
      </c>
      <c r="L22" s="67">
        <v>1</v>
      </c>
      <c r="M22" s="23" t="s">
        <v>188</v>
      </c>
      <c r="N22" s="24" t="s">
        <v>160</v>
      </c>
    </row>
    <row r="23" spans="1:14" ht="30" customHeight="1" x14ac:dyDescent="0.35">
      <c r="A23" s="23" t="s">
        <v>189</v>
      </c>
      <c r="B23" s="24" t="s">
        <v>76</v>
      </c>
      <c r="C23" s="23"/>
      <c r="D23" s="24"/>
      <c r="E23" s="23" t="s">
        <v>190</v>
      </c>
      <c r="F23" s="24" t="s">
        <v>191</v>
      </c>
      <c r="G23" s="23"/>
      <c r="H23" s="24"/>
      <c r="I23" s="55" t="str">
        <f>HYPERLINK("https://secondarylibrary.crestawards.org/how-quick-are-your-reactions/62275536","How quick are your reactions?")</f>
        <v>How quick are your reactions?</v>
      </c>
      <c r="J23" s="25">
        <v>0</v>
      </c>
      <c r="K23" s="27">
        <v>0</v>
      </c>
      <c r="L23" s="67">
        <v>1</v>
      </c>
      <c r="M23" s="23"/>
      <c r="N23" s="24"/>
    </row>
    <row r="24" spans="1:14" ht="30" customHeight="1" x14ac:dyDescent="0.35">
      <c r="A24" s="23" t="s">
        <v>189</v>
      </c>
      <c r="B24" s="24" t="s">
        <v>76</v>
      </c>
      <c r="C24" s="23"/>
      <c r="D24" s="24"/>
      <c r="E24" s="23" t="s">
        <v>190</v>
      </c>
      <c r="F24" s="24" t="s">
        <v>191</v>
      </c>
      <c r="G24" s="23" t="s">
        <v>168</v>
      </c>
      <c r="H24" s="24" t="s">
        <v>192</v>
      </c>
      <c r="I24" s="55" t="str">
        <f>HYPERLINK("https://secondarylibrary.crestawards.org/how-steady-is-your-hand/61716042","How steady is your hand")</f>
        <v>How steady is your hand</v>
      </c>
      <c r="J24" s="25">
        <v>0</v>
      </c>
      <c r="K24" s="27">
        <v>1</v>
      </c>
      <c r="L24" s="67">
        <v>0</v>
      </c>
      <c r="M24" s="23" t="s">
        <v>193</v>
      </c>
      <c r="N24" s="24" t="s">
        <v>76</v>
      </c>
    </row>
    <row r="25" spans="1:14" ht="30" customHeight="1" x14ac:dyDescent="0.35">
      <c r="A25" s="23"/>
      <c r="B25" s="24"/>
      <c r="C25" s="23"/>
      <c r="D25" s="24"/>
      <c r="E25" s="23" t="s">
        <v>142</v>
      </c>
      <c r="F25" s="24" t="s">
        <v>146</v>
      </c>
      <c r="G25" s="23"/>
      <c r="H25" s="24"/>
      <c r="I25" s="55" t="str">
        <f>HYPERLINK("https://secondarylibrary.crestawards.org/how-strong-are-climbing-ropes/62137420","How strong are climbing ropes")</f>
        <v>How strong are climbing ropes</v>
      </c>
      <c r="J25" s="25">
        <v>0</v>
      </c>
      <c r="K25" s="27">
        <v>1</v>
      </c>
      <c r="L25" s="67">
        <v>0</v>
      </c>
      <c r="M25" s="23"/>
      <c r="N25" s="24"/>
    </row>
    <row r="26" spans="1:14" ht="30" customHeight="1" x14ac:dyDescent="0.35">
      <c r="A26" s="23"/>
      <c r="B26" s="24"/>
      <c r="C26" s="23"/>
      <c r="D26" s="24"/>
      <c r="E26" s="23" t="s">
        <v>157</v>
      </c>
      <c r="F26" s="24" t="s">
        <v>194</v>
      </c>
      <c r="G26" s="23"/>
      <c r="H26" s="24"/>
      <c r="I26" s="56" t="s">
        <v>77</v>
      </c>
      <c r="J26" s="25">
        <v>1</v>
      </c>
      <c r="K26" s="27">
        <v>0</v>
      </c>
      <c r="L26" s="67">
        <v>0</v>
      </c>
      <c r="M26" s="23"/>
      <c r="N26" s="24"/>
    </row>
    <row r="27" spans="1:14" ht="42.65" customHeight="1" x14ac:dyDescent="0.35">
      <c r="A27" s="23"/>
      <c r="B27" s="24"/>
      <c r="C27" s="23" t="s">
        <v>178</v>
      </c>
      <c r="D27" s="24" t="s">
        <v>195</v>
      </c>
      <c r="E27" s="23"/>
      <c r="F27" s="24"/>
      <c r="G27" s="23" t="s">
        <v>168</v>
      </c>
      <c r="H27" s="24" t="s">
        <v>196</v>
      </c>
      <c r="I27" s="57" t="str">
        <f>HYPERLINK("https://secondarylibrary.crestawards.org/silver-grand-challenges/62452387","Hydrogen fuel cell (Grand Challenge)")</f>
        <v>Hydrogen fuel cell (Grand Challenge)</v>
      </c>
      <c r="J27" s="25">
        <v>0</v>
      </c>
      <c r="K27" s="27">
        <v>1</v>
      </c>
      <c r="L27" s="67">
        <v>0</v>
      </c>
      <c r="M27" s="23"/>
      <c r="N27" s="24"/>
    </row>
    <row r="28" spans="1:14" ht="42.65" customHeight="1" x14ac:dyDescent="0.35">
      <c r="A28" s="23" t="s">
        <v>197</v>
      </c>
      <c r="B28" s="24" t="s">
        <v>198</v>
      </c>
      <c r="C28" s="23"/>
      <c r="D28" s="24"/>
      <c r="E28" s="23"/>
      <c r="F28" s="24"/>
      <c r="G28" s="23" t="s">
        <v>183</v>
      </c>
      <c r="H28" s="24" t="s">
        <v>199</v>
      </c>
      <c r="I28" s="55" t="str">
        <f>HYPERLINK("https://secondarylibrary.crestawards.org/ileaps-climate-science-silver-resources/62671813","In the air (Climate Science)")</f>
        <v>In the air (Climate Science)</v>
      </c>
      <c r="J28" s="25">
        <v>0</v>
      </c>
      <c r="K28" s="27">
        <v>1</v>
      </c>
      <c r="L28" s="67">
        <v>0</v>
      </c>
      <c r="M28" s="23"/>
      <c r="N28" s="24"/>
    </row>
    <row r="29" spans="1:14" ht="44.15" customHeight="1" x14ac:dyDescent="0.35">
      <c r="A29" s="23"/>
      <c r="B29" s="24"/>
      <c r="C29" s="23"/>
      <c r="D29" s="24"/>
      <c r="E29" s="23" t="s">
        <v>66</v>
      </c>
      <c r="F29" s="24" t="s">
        <v>167</v>
      </c>
      <c r="G29" s="23" t="s">
        <v>168</v>
      </c>
      <c r="H29" s="24" t="s">
        <v>200</v>
      </c>
      <c r="I29" s="55" t="str">
        <f>HYPERLINK("https://secondarylibrary.crestawards.org/insulating-fabrics/61716039","Insulating fabrics")</f>
        <v>Insulating fabrics</v>
      </c>
      <c r="J29" s="25">
        <v>1</v>
      </c>
      <c r="K29" s="27">
        <v>0</v>
      </c>
      <c r="L29" s="67">
        <v>0</v>
      </c>
      <c r="M29" s="23"/>
      <c r="N29" s="24" t="s">
        <v>170</v>
      </c>
    </row>
    <row r="30" spans="1:14" ht="42.65" customHeight="1" x14ac:dyDescent="0.35">
      <c r="A30" s="23"/>
      <c r="B30" s="24"/>
      <c r="C30" s="23"/>
      <c r="D30" s="24"/>
      <c r="E30" s="23" t="s">
        <v>142</v>
      </c>
      <c r="F30" s="24" t="s">
        <v>201</v>
      </c>
      <c r="G30" s="23"/>
      <c r="H30" s="24"/>
      <c r="I30" s="56" t="s">
        <v>81</v>
      </c>
      <c r="J30" s="25">
        <v>0</v>
      </c>
      <c r="K30" s="27">
        <v>0</v>
      </c>
      <c r="L30" s="67">
        <v>1</v>
      </c>
      <c r="M30" s="23" t="s">
        <v>202</v>
      </c>
      <c r="N30" s="24"/>
    </row>
    <row r="31" spans="1:14" ht="40" customHeight="1" x14ac:dyDescent="0.35">
      <c r="A31" s="23"/>
      <c r="B31" s="24"/>
      <c r="C31" s="23"/>
      <c r="D31" s="24"/>
      <c r="E31" s="23" t="s">
        <v>66</v>
      </c>
      <c r="F31" s="24" t="s">
        <v>203</v>
      </c>
      <c r="G31" s="23"/>
      <c r="H31" s="24"/>
      <c r="I31" s="55" t="str">
        <f>HYPERLINK("https://secondarylibrary.crestawards.org/investigating-crash-damage/62275539","Investigating crash damage")</f>
        <v>Investigating crash damage</v>
      </c>
      <c r="J31" s="25">
        <v>0</v>
      </c>
      <c r="K31" s="27">
        <v>0</v>
      </c>
      <c r="L31" s="67">
        <v>1</v>
      </c>
      <c r="M31" s="23" t="s">
        <v>204</v>
      </c>
      <c r="N31" s="24" t="s">
        <v>177</v>
      </c>
    </row>
    <row r="32" spans="1:14" ht="44.5" customHeight="1" x14ac:dyDescent="0.35">
      <c r="A32" s="23" t="s">
        <v>151</v>
      </c>
      <c r="B32" s="24" t="s">
        <v>205</v>
      </c>
      <c r="C32" s="23" t="s">
        <v>147</v>
      </c>
      <c r="D32" s="24" t="s">
        <v>90</v>
      </c>
      <c r="E32" s="23"/>
      <c r="F32" s="24"/>
      <c r="G32" s="23"/>
      <c r="H32" s="24"/>
      <c r="I32" s="55" t="str">
        <f>HYPERLINK("https://secondarylibrary.crestawards.org/investigating-vitamin-supplements/62137803","Investigating vitamin supplements")</f>
        <v>Investigating vitamin supplements</v>
      </c>
      <c r="J32" s="25">
        <v>0</v>
      </c>
      <c r="K32" s="27">
        <v>0</v>
      </c>
      <c r="L32" s="67">
        <v>1</v>
      </c>
      <c r="M32" s="23"/>
      <c r="N32" s="24"/>
    </row>
    <row r="33" spans="1:14" ht="57" customHeight="1" x14ac:dyDescent="0.35">
      <c r="A33" s="23"/>
      <c r="B33" s="24"/>
      <c r="C33" s="23"/>
      <c r="D33" s="24"/>
      <c r="E33" s="23" t="s">
        <v>66</v>
      </c>
      <c r="F33" s="24" t="s">
        <v>206</v>
      </c>
      <c r="G33" s="23" t="s">
        <v>168</v>
      </c>
      <c r="H33" s="24" t="s">
        <v>207</v>
      </c>
      <c r="I33" s="55" t="str">
        <f>HYPERLINK("https://secondarylibrary.crestawards.org/make-a-rollercoaster-faster/62205990","Make a rollercoaster faster")</f>
        <v>Make a rollercoaster faster</v>
      </c>
      <c r="J33" s="25">
        <v>1</v>
      </c>
      <c r="K33" s="27">
        <v>0</v>
      </c>
      <c r="L33" s="67">
        <v>0</v>
      </c>
      <c r="M33" s="23" t="s">
        <v>208</v>
      </c>
      <c r="N33" s="24"/>
    </row>
    <row r="34" spans="1:14" ht="30" customHeight="1" x14ac:dyDescent="0.35">
      <c r="A34" s="23"/>
      <c r="B34" s="24"/>
      <c r="C34" s="23" t="s">
        <v>147</v>
      </c>
      <c r="D34" s="24" t="s">
        <v>209</v>
      </c>
      <c r="E34" s="23"/>
      <c r="F34" s="24"/>
      <c r="G34" s="23"/>
      <c r="H34" s="24"/>
      <c r="I34" s="55" t="str">
        <f>HYPERLINK("https://secondarylibrary.crestawards.org/make-and-analyse-painkillers/62214127","Make and analyse pain relievers")</f>
        <v>Make and analyse pain relievers</v>
      </c>
      <c r="J34" s="25">
        <v>0</v>
      </c>
      <c r="K34" s="27">
        <v>1</v>
      </c>
      <c r="L34" s="67">
        <v>0</v>
      </c>
      <c r="M34" s="23" t="s">
        <v>162</v>
      </c>
      <c r="N34" s="24" t="s">
        <v>62</v>
      </c>
    </row>
    <row r="35" spans="1:14" ht="41.15" customHeight="1" x14ac:dyDescent="0.35">
      <c r="A35" s="23"/>
      <c r="B35" s="24"/>
      <c r="C35" s="23" t="s">
        <v>147</v>
      </c>
      <c r="D35" s="24" t="s">
        <v>210</v>
      </c>
      <c r="E35" s="23" t="s">
        <v>171</v>
      </c>
      <c r="F35" s="24" t="s">
        <v>211</v>
      </c>
      <c r="G35" s="23"/>
      <c r="H35" s="24"/>
      <c r="I35" s="55" t="str">
        <f>HYPERLINK("https://secondarylibrary.crestawards.org/measuring-alcohol-content/62214138","Measuring alcohol content")</f>
        <v>Measuring alcohol content</v>
      </c>
      <c r="J35" s="25">
        <v>0</v>
      </c>
      <c r="K35" s="27">
        <v>1</v>
      </c>
      <c r="L35" s="67">
        <v>0</v>
      </c>
      <c r="M35" s="23" t="s">
        <v>68</v>
      </c>
      <c r="N35" s="24" t="s">
        <v>172</v>
      </c>
    </row>
    <row r="36" spans="1:14" ht="43.5" customHeight="1" x14ac:dyDescent="0.35">
      <c r="A36" s="23"/>
      <c r="B36" s="24"/>
      <c r="C36" s="23"/>
      <c r="D36" s="24"/>
      <c r="E36" s="23" t="s">
        <v>142</v>
      </c>
      <c r="F36" s="24" t="s">
        <v>212</v>
      </c>
      <c r="G36" s="23"/>
      <c r="H36" s="24"/>
      <c r="I36" s="56" t="s">
        <v>87</v>
      </c>
      <c r="J36" s="25">
        <v>0</v>
      </c>
      <c r="K36" s="27">
        <v>0</v>
      </c>
      <c r="L36" s="67">
        <v>1</v>
      </c>
      <c r="M36" s="23"/>
      <c r="N36" s="24"/>
    </row>
    <row r="37" spans="1:14" ht="56.15" customHeight="1" x14ac:dyDescent="0.35">
      <c r="A37" s="23" t="s">
        <v>197</v>
      </c>
      <c r="B37" s="24" t="s">
        <v>213</v>
      </c>
      <c r="C37" s="23" t="s">
        <v>214</v>
      </c>
      <c r="D37" s="24" t="s">
        <v>215</v>
      </c>
      <c r="E37" s="23"/>
      <c r="F37" s="24"/>
      <c r="G37" s="23" t="s">
        <v>183</v>
      </c>
      <c r="H37" s="24" t="s">
        <v>216</v>
      </c>
      <c r="I37" s="55" t="str">
        <f>HYPERLINK("https://secondarylibrary.crestawards.org/monitoring-acid-rain/62206088","Monitoring acid rain")</f>
        <v>Monitoring acid rain</v>
      </c>
      <c r="J37" s="25">
        <v>1</v>
      </c>
      <c r="K37" s="27">
        <v>0</v>
      </c>
      <c r="L37" s="67">
        <v>0</v>
      </c>
      <c r="M37" s="23" t="s">
        <v>185</v>
      </c>
      <c r="N37" s="24" t="s">
        <v>75</v>
      </c>
    </row>
    <row r="38" spans="1:14" ht="30" customHeight="1" x14ac:dyDescent="0.35">
      <c r="A38" s="23"/>
      <c r="B38" s="24"/>
      <c r="C38" s="23" t="s">
        <v>147</v>
      </c>
      <c r="D38" s="24" t="s">
        <v>90</v>
      </c>
      <c r="E38" s="23"/>
      <c r="F38" s="24"/>
      <c r="G38" s="23"/>
      <c r="H38" s="24"/>
      <c r="I38" s="55" t="str">
        <f>HYPERLINK("https://secondarylibrary.crestawards.org/monitoring-lead-pollution/62275540","Monitoring lead pollution")</f>
        <v>Monitoring lead pollution</v>
      </c>
      <c r="J38" s="25">
        <v>0</v>
      </c>
      <c r="K38" s="27">
        <v>0</v>
      </c>
      <c r="L38" s="67">
        <v>1</v>
      </c>
      <c r="M38" s="23"/>
      <c r="N38" s="24"/>
    </row>
    <row r="39" spans="1:14" ht="68.5" customHeight="1" x14ac:dyDescent="0.35">
      <c r="A39" s="23" t="s">
        <v>197</v>
      </c>
      <c r="B39" s="24" t="s">
        <v>217</v>
      </c>
      <c r="C39" s="23" t="s">
        <v>214</v>
      </c>
      <c r="D39" s="24" t="s">
        <v>218</v>
      </c>
      <c r="E39" s="23"/>
      <c r="F39" s="24"/>
      <c r="G39" s="23" t="s">
        <v>183</v>
      </c>
      <c r="H39" s="24" t="s">
        <v>216</v>
      </c>
      <c r="I39" s="55" t="str">
        <f>HYPERLINK("https://secondarylibrary.crestawards.org/monitoring-water-pollution/62214145","Monitoring water pollution")</f>
        <v>Monitoring water pollution</v>
      </c>
      <c r="J39" s="25">
        <v>0</v>
      </c>
      <c r="K39" s="27">
        <v>1</v>
      </c>
      <c r="L39" s="67">
        <v>0</v>
      </c>
      <c r="M39" s="23"/>
      <c r="N39" s="24"/>
    </row>
    <row r="40" spans="1:14" ht="30" customHeight="1" x14ac:dyDescent="0.35">
      <c r="A40" s="23" t="s">
        <v>189</v>
      </c>
      <c r="B40" s="24" t="s">
        <v>219</v>
      </c>
      <c r="C40" s="36" t="s">
        <v>147</v>
      </c>
      <c r="D40" s="29" t="s">
        <v>220</v>
      </c>
      <c r="E40" s="36"/>
      <c r="F40" s="29"/>
      <c r="G40" s="36"/>
      <c r="H40" s="29"/>
      <c r="I40" s="55" t="str">
        <f>HYPERLINK("https://secondarylibrary.crestawards.org/oral-rehydration-therapies/62137365","Oral rehydration therapies")</f>
        <v>Oral rehydration therapies</v>
      </c>
      <c r="J40" s="25">
        <v>0</v>
      </c>
      <c r="K40" s="27">
        <v>1</v>
      </c>
      <c r="L40" s="67">
        <v>0</v>
      </c>
      <c r="M40" s="23" t="s">
        <v>185</v>
      </c>
      <c r="N40" s="24" t="s">
        <v>93</v>
      </c>
    </row>
    <row r="41" spans="1:14" ht="43" customHeight="1" x14ac:dyDescent="0.35">
      <c r="A41" s="23" t="s">
        <v>140</v>
      </c>
      <c r="B41" s="24" t="s">
        <v>221</v>
      </c>
      <c r="C41" s="23" t="s">
        <v>222</v>
      </c>
      <c r="D41" s="24" t="s">
        <v>223</v>
      </c>
      <c r="E41" s="23"/>
      <c r="F41" s="24"/>
      <c r="G41" s="23" t="s">
        <v>183</v>
      </c>
      <c r="H41" s="24" t="s">
        <v>224</v>
      </c>
      <c r="I41" s="55" t="str">
        <f>HYPERLINK("https://secondarylibrary.crestawards.org/plant-growth-and-fertilisers/61716040","Plant growth and fertilisers")</f>
        <v>Plant growth and fertilisers</v>
      </c>
      <c r="J41" s="25">
        <v>0</v>
      </c>
      <c r="K41" s="27">
        <v>1</v>
      </c>
      <c r="L41" s="67">
        <v>0</v>
      </c>
      <c r="M41" s="23" t="s">
        <v>185</v>
      </c>
      <c r="N41" s="24" t="s">
        <v>225</v>
      </c>
    </row>
    <row r="42" spans="1:14" ht="44.15" customHeight="1" x14ac:dyDescent="0.35">
      <c r="A42" s="23" t="s">
        <v>140</v>
      </c>
      <c r="B42" s="24" t="s">
        <v>221</v>
      </c>
      <c r="C42" s="23"/>
      <c r="D42" s="24"/>
      <c r="E42" s="23"/>
      <c r="F42" s="24"/>
      <c r="G42" s="23" t="s">
        <v>183</v>
      </c>
      <c r="H42" s="24" t="s">
        <v>226</v>
      </c>
      <c r="I42" s="55" t="str">
        <f>HYPERLINK("https://secondarylibrary.crestawards.org/plant-nutrients/61716041","Plant growth and nutrients")</f>
        <v>Plant growth and nutrients</v>
      </c>
      <c r="J42" s="25">
        <v>1</v>
      </c>
      <c r="K42" s="27">
        <v>0</v>
      </c>
      <c r="L42" s="67">
        <v>0</v>
      </c>
      <c r="M42" s="23"/>
      <c r="N42" s="24"/>
    </row>
    <row r="43" spans="1:14" ht="30" customHeight="1" x14ac:dyDescent="0.35">
      <c r="A43" s="23"/>
      <c r="B43" s="24"/>
      <c r="C43" s="23"/>
      <c r="D43" s="24"/>
      <c r="E43" s="23" t="s">
        <v>171</v>
      </c>
      <c r="F43" s="24" t="s">
        <v>68</v>
      </c>
      <c r="G43" s="23"/>
      <c r="H43" s="24"/>
      <c r="I43" s="55" t="str">
        <f>HYPERLINK("https://secondarylibrary.crestawards.org/quality-control/62206092","Quality control")</f>
        <v>Quality control</v>
      </c>
      <c r="J43" s="25">
        <v>1</v>
      </c>
      <c r="K43" s="27">
        <v>0</v>
      </c>
      <c r="L43" s="67">
        <v>0</v>
      </c>
      <c r="M43" s="23" t="s">
        <v>68</v>
      </c>
      <c r="N43" s="24" t="s">
        <v>172</v>
      </c>
    </row>
    <row r="44" spans="1:14" ht="30" customHeight="1" x14ac:dyDescent="0.35">
      <c r="A44" s="23"/>
      <c r="B44" s="24"/>
      <c r="C44" s="23" t="s">
        <v>147</v>
      </c>
      <c r="D44" s="24" t="s">
        <v>227</v>
      </c>
      <c r="E44" s="23"/>
      <c r="F44" s="24"/>
      <c r="G44" s="23"/>
      <c r="H44" s="24"/>
      <c r="I44" s="56" t="s">
        <v>99</v>
      </c>
      <c r="J44" s="25">
        <v>0</v>
      </c>
      <c r="K44" s="27">
        <v>0</v>
      </c>
      <c r="L44" s="67">
        <v>1</v>
      </c>
      <c r="M44" s="23"/>
      <c r="N44" s="24" t="s">
        <v>75</v>
      </c>
    </row>
    <row r="45" spans="1:14" ht="42.65" customHeight="1" x14ac:dyDescent="0.35">
      <c r="A45" s="23" t="s">
        <v>165</v>
      </c>
      <c r="B45" s="24" t="s">
        <v>228</v>
      </c>
      <c r="C45" s="23" t="s">
        <v>147</v>
      </c>
      <c r="D45" s="24" t="s">
        <v>229</v>
      </c>
      <c r="E45" s="23" t="s">
        <v>157</v>
      </c>
      <c r="F45" s="24" t="s">
        <v>230</v>
      </c>
      <c r="G45" s="23" t="s">
        <v>183</v>
      </c>
      <c r="H45" s="24" t="s">
        <v>231</v>
      </c>
      <c r="I45" s="55" t="str">
        <f>HYPERLINK("https://secondarylibrary.crestawards.org/revealing-fingerprints/62206096","Revealing fingerprints")</f>
        <v>Revealing fingerprints</v>
      </c>
      <c r="J45" s="25">
        <v>1</v>
      </c>
      <c r="K45" s="27">
        <v>0</v>
      </c>
      <c r="L45" s="67">
        <v>0</v>
      </c>
      <c r="M45" s="23"/>
      <c r="N45" s="24"/>
    </row>
    <row r="46" spans="1:14" ht="30" customHeight="1" x14ac:dyDescent="0.35">
      <c r="A46" s="23"/>
      <c r="B46" s="24"/>
      <c r="C46" s="23"/>
      <c r="D46" s="24"/>
      <c r="E46" s="23"/>
      <c r="F46" s="24"/>
      <c r="G46" s="23"/>
      <c r="H46" s="24"/>
      <c r="I46" s="55" t="str">
        <f>HYPERLINK("https://secondarylibrary.crestawards.org/sailing-clothing/61716037","Sailing clothing")</f>
        <v>Sailing clothing</v>
      </c>
      <c r="J46" s="25">
        <v>1</v>
      </c>
      <c r="K46" s="27">
        <v>0</v>
      </c>
      <c r="L46" s="67">
        <v>0</v>
      </c>
      <c r="M46" s="23"/>
      <c r="N46" s="24"/>
    </row>
    <row r="47" spans="1:14" ht="30" customHeight="1" x14ac:dyDescent="0.35">
      <c r="A47" s="23" t="s">
        <v>73</v>
      </c>
      <c r="B47" s="24" t="s">
        <v>232</v>
      </c>
      <c r="C47" s="23"/>
      <c r="D47" s="24"/>
      <c r="E47" s="23"/>
      <c r="F47" s="24"/>
      <c r="G47" s="23"/>
      <c r="H47" s="24"/>
      <c r="I47" s="55" t="str">
        <f>HYPERLINK("https://secondarylibrary.crestawards.org/shampoo-and-hair-types/62137441","Shampoo and hair types")</f>
        <v>Shampoo and hair types</v>
      </c>
      <c r="J47" s="25">
        <v>0</v>
      </c>
      <c r="K47" s="27">
        <v>1</v>
      </c>
      <c r="L47" s="67">
        <v>0</v>
      </c>
      <c r="M47" s="23" t="s">
        <v>233</v>
      </c>
      <c r="N47" s="24"/>
    </row>
    <row r="48" spans="1:14" ht="43.5" customHeight="1" x14ac:dyDescent="0.35">
      <c r="A48" s="23" t="s">
        <v>140</v>
      </c>
      <c r="B48" s="24" t="s">
        <v>156</v>
      </c>
      <c r="C48" s="23"/>
      <c r="D48" s="24"/>
      <c r="E48" s="23" t="s">
        <v>157</v>
      </c>
      <c r="F48" s="24" t="s">
        <v>158</v>
      </c>
      <c r="G48" s="23" t="s">
        <v>168</v>
      </c>
      <c r="H48" s="24" t="s">
        <v>234</v>
      </c>
      <c r="I48" s="55" t="str">
        <f>HYPERLINK("https://secondarylibrary.crestawards.org/testing-suncreams/62137428","Testing suncreams")</f>
        <v>Testing suncreams</v>
      </c>
      <c r="J48" s="25">
        <v>0</v>
      </c>
      <c r="K48" s="27">
        <v>1</v>
      </c>
      <c r="L48" s="67">
        <v>0</v>
      </c>
      <c r="M48" s="23" t="s">
        <v>235</v>
      </c>
      <c r="N48" s="24"/>
    </row>
    <row r="49" spans="1:14" ht="30" customHeight="1" x14ac:dyDescent="0.35">
      <c r="A49" s="23"/>
      <c r="B49" s="24"/>
      <c r="C49" s="23"/>
      <c r="D49" s="24"/>
      <c r="E49" s="23"/>
      <c r="F49" s="24"/>
      <c r="G49" s="23"/>
      <c r="H49" s="24"/>
      <c r="I49" s="55" t="str">
        <f>HYPERLINK("https://secondarylibrary.crestawards.org/testing-toothpastes/61716035","Testing toothpastes")</f>
        <v>Testing toothpastes</v>
      </c>
      <c r="J49" s="25">
        <v>0</v>
      </c>
      <c r="K49" s="27">
        <v>1</v>
      </c>
      <c r="L49" s="67">
        <v>0</v>
      </c>
      <c r="M49" s="23"/>
      <c r="N49" s="24"/>
    </row>
    <row r="50" spans="1:14" ht="30" customHeight="1" x14ac:dyDescent="0.35">
      <c r="A50" s="23" t="s">
        <v>151</v>
      </c>
      <c r="B50" s="24" t="s">
        <v>236</v>
      </c>
      <c r="C50" s="23"/>
      <c r="D50" s="24"/>
      <c r="E50" s="23"/>
      <c r="F50" s="24"/>
      <c r="G50" s="23"/>
      <c r="H50" s="24"/>
      <c r="I50" s="55" t="str">
        <f>HYPERLINK("https://secondarylibrary.crestawards.org/the-effect-of-additives-on-bread/62137800","The effect of additives on bread")</f>
        <v>The effect of additives on bread</v>
      </c>
      <c r="J50" s="25">
        <v>0</v>
      </c>
      <c r="K50" s="27">
        <v>0</v>
      </c>
      <c r="L50" s="67">
        <v>1</v>
      </c>
      <c r="M50" s="23"/>
      <c r="N50" s="24"/>
    </row>
    <row r="51" spans="1:14" ht="30" customHeight="1" x14ac:dyDescent="0.35">
      <c r="A51" s="23"/>
      <c r="B51" s="24"/>
      <c r="C51" s="23"/>
      <c r="D51" s="24"/>
      <c r="E51" s="23"/>
      <c r="F51" s="24"/>
      <c r="G51" s="23"/>
      <c r="H51" s="24"/>
      <c r="I51" s="55" t="str">
        <f>HYPERLINK("https://secondarylibrary.crestawards.org/the-effect-of-treatments-on-hair/62137805","The effect of treatments on hair")</f>
        <v>The effect of treatments on hair</v>
      </c>
      <c r="J51" s="25">
        <v>0</v>
      </c>
      <c r="K51" s="27">
        <v>0</v>
      </c>
      <c r="L51" s="67">
        <v>1</v>
      </c>
      <c r="M51" s="23"/>
      <c r="N51" s="24"/>
    </row>
    <row r="52" spans="1:14" ht="41.15" customHeight="1" x14ac:dyDescent="0.35">
      <c r="A52" s="23" t="s">
        <v>140</v>
      </c>
      <c r="B52" s="24" t="s">
        <v>237</v>
      </c>
      <c r="C52" s="23" t="s">
        <v>147</v>
      </c>
      <c r="D52" s="24" t="s">
        <v>238</v>
      </c>
      <c r="E52" s="23"/>
      <c r="F52" s="24"/>
      <c r="G52" s="23" t="s">
        <v>168</v>
      </c>
      <c r="H52" s="24" t="s">
        <v>239</v>
      </c>
      <c r="I52" s="55" t="str">
        <f>HYPERLINK("https://secondarylibrary.crestawards.org/the-fizz-in-fizzy-drinks/62137361","The fizz in fizzy drinks")</f>
        <v>The fizz in fizzy drinks</v>
      </c>
      <c r="J52" s="25">
        <v>0</v>
      </c>
      <c r="K52" s="27">
        <v>1</v>
      </c>
      <c r="L52" s="67">
        <v>0</v>
      </c>
      <c r="M52" s="23" t="s">
        <v>240</v>
      </c>
      <c r="N52" s="24" t="s">
        <v>241</v>
      </c>
    </row>
    <row r="53" spans="1:14" ht="30" customHeight="1" x14ac:dyDescent="0.35">
      <c r="A53" s="23"/>
      <c r="B53" s="24"/>
      <c r="C53" s="23"/>
      <c r="D53" s="24"/>
      <c r="E53" s="23" t="s">
        <v>66</v>
      </c>
      <c r="F53" s="24" t="s">
        <v>242</v>
      </c>
      <c r="G53" s="23"/>
      <c r="H53" s="24"/>
      <c r="I53" s="55" t="str">
        <f>HYPERLINK("https://secondarylibrary.crestawards.org/the-properties-of-saucepans/62137806","The properties of saucepans")</f>
        <v>The properties of saucepans</v>
      </c>
      <c r="J53" s="25">
        <v>0</v>
      </c>
      <c r="K53" s="27">
        <v>0</v>
      </c>
      <c r="L53" s="67">
        <v>1</v>
      </c>
      <c r="M53" s="23"/>
      <c r="N53" s="24"/>
    </row>
    <row r="54" spans="1:14" ht="30" customHeight="1" x14ac:dyDescent="0.35">
      <c r="A54" s="23" t="s">
        <v>189</v>
      </c>
      <c r="B54" s="24" t="s">
        <v>219</v>
      </c>
      <c r="C54" s="36" t="s">
        <v>147</v>
      </c>
      <c r="D54" s="29" t="s">
        <v>220</v>
      </c>
      <c r="E54" s="36"/>
      <c r="F54" s="29"/>
      <c r="G54" s="36"/>
      <c r="H54" s="29"/>
      <c r="I54" s="55" t="str">
        <f>HYPERLINK("https://L54secondarylibrary.crestawards.org/treatments-for-dehydration/61716028","Treatments for dehydration")</f>
        <v>Treatments for dehydration</v>
      </c>
      <c r="J54" s="25">
        <v>1</v>
      </c>
      <c r="K54" s="27">
        <v>0</v>
      </c>
      <c r="L54" s="67">
        <v>0</v>
      </c>
      <c r="M54" s="23"/>
      <c r="N54" s="24"/>
    </row>
    <row r="55" spans="1:14" ht="41.15" customHeight="1" x14ac:dyDescent="0.35">
      <c r="A55" s="23"/>
      <c r="B55" s="24"/>
      <c r="C55" s="23"/>
      <c r="D55" s="24"/>
      <c r="E55" s="23" t="s">
        <v>66</v>
      </c>
      <c r="F55" s="24" t="s">
        <v>243</v>
      </c>
      <c r="G55" s="23"/>
      <c r="H55" s="24"/>
      <c r="I55" s="56" t="s">
        <v>114</v>
      </c>
      <c r="J55" s="25">
        <v>0</v>
      </c>
      <c r="K55" s="27">
        <v>0</v>
      </c>
      <c r="L55" s="67">
        <v>1</v>
      </c>
      <c r="M55" s="23"/>
      <c r="N55" s="24"/>
    </row>
    <row r="56" spans="1:14" ht="42.65" customHeight="1" x14ac:dyDescent="0.35">
      <c r="A56" s="23" t="s">
        <v>140</v>
      </c>
      <c r="B56" s="24" t="s">
        <v>244</v>
      </c>
      <c r="C56" s="23"/>
      <c r="D56" s="24"/>
      <c r="E56" s="23"/>
      <c r="F56" s="24"/>
      <c r="G56" s="23"/>
      <c r="H56" s="24"/>
      <c r="I56" s="55" t="str">
        <f>HYPERLINK("https://secondarylibrary.crestawards.org/what-makes-bread-rise/62134680","What makes bread rise")</f>
        <v>What makes bread rise</v>
      </c>
      <c r="J56" s="25">
        <v>1</v>
      </c>
      <c r="K56" s="27">
        <v>0</v>
      </c>
      <c r="L56" s="67">
        <v>0</v>
      </c>
      <c r="M56" s="23"/>
      <c r="N56" s="24"/>
    </row>
    <row r="57" spans="1:14" ht="43" customHeight="1" x14ac:dyDescent="0.35">
      <c r="A57" s="23"/>
      <c r="B57" s="24"/>
      <c r="C57" s="23" t="s">
        <v>178</v>
      </c>
      <c r="D57" s="24" t="s">
        <v>245</v>
      </c>
      <c r="E57" s="23" t="s">
        <v>171</v>
      </c>
      <c r="F57" s="24" t="s">
        <v>246</v>
      </c>
      <c r="G57" s="23" t="s">
        <v>168</v>
      </c>
      <c r="H57" s="24" t="s">
        <v>169</v>
      </c>
      <c r="I57" s="55" t="str">
        <f>HYPERLINK("https://secondarylibrary.crestawards.org/whats-in-food/61716034","What's in food")</f>
        <v>What's in food</v>
      </c>
      <c r="J57" s="25">
        <v>1</v>
      </c>
      <c r="K57" s="27">
        <v>0</v>
      </c>
      <c r="L57" s="67">
        <v>0</v>
      </c>
      <c r="M57" s="23"/>
      <c r="N57" s="24"/>
    </row>
    <row r="58" spans="1:14" ht="30" customHeight="1" x14ac:dyDescent="0.35">
      <c r="A58" s="23"/>
      <c r="B58" s="24"/>
      <c r="C58" s="23"/>
      <c r="D58" s="24"/>
      <c r="E58" s="23" t="s">
        <v>142</v>
      </c>
      <c r="F58" s="24" t="s">
        <v>247</v>
      </c>
      <c r="G58" s="23"/>
      <c r="H58" s="24"/>
      <c r="I58" s="55" t="str">
        <f>HYPERLINK("https://secondarylibrary.crestawards.org/which-crisps-are-crispiest/62134698","Which crisps are crispiest")</f>
        <v>Which crisps are crispiest</v>
      </c>
      <c r="J58" s="25">
        <v>1</v>
      </c>
      <c r="K58" s="27">
        <v>0</v>
      </c>
      <c r="L58" s="67">
        <v>0</v>
      </c>
      <c r="M58" s="23"/>
      <c r="N58" s="24"/>
    </row>
    <row r="59" spans="1:14" ht="40.5" customHeight="1" x14ac:dyDescent="0.35">
      <c r="A59" s="23" t="s">
        <v>140</v>
      </c>
      <c r="B59" s="24" t="s">
        <v>248</v>
      </c>
      <c r="C59" s="23" t="s">
        <v>147</v>
      </c>
      <c r="D59" s="24" t="s">
        <v>182</v>
      </c>
      <c r="E59" s="23"/>
      <c r="F59" s="24"/>
      <c r="G59" s="23" t="s">
        <v>183</v>
      </c>
      <c r="H59" s="24" t="s">
        <v>184</v>
      </c>
      <c r="I59" s="55" t="str">
        <f>HYPERLINK("https://secondarylibrary.crestawards.org/which-crisps-are-healthiest/62137449","Which crisps are the healthiest")</f>
        <v>Which crisps are the healthiest</v>
      </c>
      <c r="J59" s="25">
        <v>0</v>
      </c>
      <c r="K59" s="27">
        <v>1</v>
      </c>
      <c r="L59" s="67">
        <v>0</v>
      </c>
      <c r="M59" s="23"/>
      <c r="N59" s="24" t="s">
        <v>160</v>
      </c>
    </row>
    <row r="60" spans="1:14" ht="30" customHeight="1" x14ac:dyDescent="0.35">
      <c r="A60" s="23"/>
      <c r="B60" s="24"/>
      <c r="C60" s="23"/>
      <c r="D60" s="24"/>
      <c r="E60" s="23"/>
      <c r="F60" s="24"/>
      <c r="G60" s="23"/>
      <c r="H60" s="24"/>
      <c r="I60" s="55" t="str">
        <f>HYPERLINK("https://secondarylibrary.crestawards.org/which-fertiliser/61716029","Which fertiliser works best?")</f>
        <v>Which fertiliser works best?</v>
      </c>
      <c r="J60" s="25">
        <v>0</v>
      </c>
      <c r="K60" s="27">
        <v>0</v>
      </c>
      <c r="L60" s="67">
        <v>1</v>
      </c>
      <c r="M60" s="23"/>
      <c r="N60" s="24"/>
    </row>
    <row r="61" spans="1:14" ht="41.5" customHeight="1" x14ac:dyDescent="0.35">
      <c r="A61" s="23"/>
      <c r="B61" s="24"/>
      <c r="C61" s="23"/>
      <c r="D61" s="24"/>
      <c r="E61" s="23" t="s">
        <v>142</v>
      </c>
      <c r="F61" s="24" t="s">
        <v>249</v>
      </c>
      <c r="G61" s="23"/>
      <c r="H61" s="24"/>
      <c r="I61" s="55" t="str">
        <f>HYPERLINK("https://secondarylibrary.crestawards.org/which-material-is-strongest/62134711","Which material is strongest")</f>
        <v>Which material is strongest</v>
      </c>
      <c r="J61" s="25">
        <v>1</v>
      </c>
      <c r="K61" s="27">
        <v>0</v>
      </c>
      <c r="L61" s="67">
        <v>0</v>
      </c>
      <c r="M61" s="23"/>
      <c r="N61" s="24"/>
    </row>
    <row r="62" spans="1:14" ht="56.15" customHeight="1" x14ac:dyDescent="0.35">
      <c r="A62" s="23" t="s">
        <v>140</v>
      </c>
      <c r="B62" s="24" t="s">
        <v>250</v>
      </c>
      <c r="C62" s="23"/>
      <c r="D62" s="24"/>
      <c r="E62" s="23"/>
      <c r="F62" s="24"/>
      <c r="G62" s="23" t="s">
        <v>183</v>
      </c>
      <c r="H62" s="24" t="s">
        <v>251</v>
      </c>
      <c r="I62" s="55" t="str">
        <f>HYPERLINK("https://secondarylibrary.crestawards.org/who-is-the-fittest-in-your-class/62206099","Who is the fittest in your class")</f>
        <v>Who is the fittest in your class</v>
      </c>
      <c r="J62" s="25">
        <v>1</v>
      </c>
      <c r="K62" s="27">
        <v>0</v>
      </c>
      <c r="L62" s="67">
        <v>0</v>
      </c>
      <c r="M62" s="23"/>
      <c r="N62" s="24"/>
    </row>
    <row r="63" spans="1:14" ht="30" customHeight="1" x14ac:dyDescent="0.35">
      <c r="A63" s="23" t="s">
        <v>73</v>
      </c>
      <c r="B63" s="24" t="s">
        <v>252</v>
      </c>
      <c r="C63" s="23"/>
      <c r="D63" s="24"/>
      <c r="E63" s="23"/>
      <c r="F63" s="24"/>
      <c r="G63" s="23"/>
      <c r="H63" s="24"/>
      <c r="I63" s="55" t="str">
        <f>HYPERLINK("https://secondarylibrary.crestawards.org/why-do-we-use-shampoo/62134727","Why do we use shampoo")</f>
        <v>Why do we use shampoo</v>
      </c>
      <c r="J63" s="25">
        <v>1</v>
      </c>
      <c r="K63" s="27">
        <v>0</v>
      </c>
      <c r="L63" s="67">
        <v>0</v>
      </c>
      <c r="M63" s="23" t="s">
        <v>253</v>
      </c>
      <c r="N63" s="24" t="s">
        <v>254</v>
      </c>
    </row>
    <row r="64" spans="1:14" ht="43" customHeight="1" x14ac:dyDescent="0.35">
      <c r="A64" s="23"/>
      <c r="B64" s="24"/>
      <c r="C64" s="23"/>
      <c r="D64" s="24"/>
      <c r="E64" s="23" t="s">
        <v>66</v>
      </c>
      <c r="F64" s="24" t="s">
        <v>153</v>
      </c>
      <c r="G64" s="23" t="s">
        <v>168</v>
      </c>
      <c r="H64" s="24" t="s">
        <v>255</v>
      </c>
      <c r="I64" s="58" t="str">
        <f>HYPERLINK("https://secondarylibrary.crestawards.org/bronze-grand-challenges/62452388","Wind power (Grand Challenge)")</f>
        <v>Wind power (Grand Challenge)</v>
      </c>
      <c r="J64" s="25">
        <v>1</v>
      </c>
      <c r="K64" s="27">
        <v>0</v>
      </c>
      <c r="L64" s="67">
        <v>0</v>
      </c>
      <c r="M64" s="23"/>
      <c r="N64" s="24"/>
    </row>
    <row r="65" spans="1:14" ht="30" customHeight="1" thickBot="1" x14ac:dyDescent="0.4">
      <c r="A65" s="37" t="s">
        <v>151</v>
      </c>
      <c r="B65" s="38" t="s">
        <v>256</v>
      </c>
      <c r="C65" s="37"/>
      <c r="D65" s="38"/>
      <c r="E65" s="37"/>
      <c r="F65" s="38"/>
      <c r="G65" s="37"/>
      <c r="H65" s="38"/>
      <c r="I65" s="59" t="str">
        <f>HYPERLINK("https://secondarylibrary.crestawards.org/world-wide-washing-collection/61995058","Worldwide washing")</f>
        <v>Worldwide washing</v>
      </c>
      <c r="J65" s="39">
        <v>0</v>
      </c>
      <c r="K65" s="41">
        <v>0</v>
      </c>
      <c r="L65" s="69">
        <v>1</v>
      </c>
      <c r="M65" s="37" t="s">
        <v>257</v>
      </c>
      <c r="N65" s="38" t="s">
        <v>258</v>
      </c>
    </row>
    <row r="66" spans="1:14" ht="30" customHeight="1" x14ac:dyDescent="0.35">
      <c r="M66" s="34"/>
      <c r="N66" s="34"/>
    </row>
    <row r="67" spans="1:14" ht="30" customHeight="1" x14ac:dyDescent="0.35">
      <c r="M67" s="34"/>
      <c r="N67" s="34"/>
    </row>
    <row r="68" spans="1:14" ht="30" customHeight="1" x14ac:dyDescent="0.35">
      <c r="M68" s="34"/>
      <c r="N68" s="34"/>
    </row>
    <row r="69" spans="1:14" ht="30" customHeight="1" x14ac:dyDescent="0.35">
      <c r="M69" s="34"/>
      <c r="N69" s="34"/>
    </row>
    <row r="70" spans="1:14" ht="30" customHeight="1" x14ac:dyDescent="0.35">
      <c r="M70" s="34"/>
      <c r="N70" s="34"/>
    </row>
    <row r="71" spans="1:14" ht="30" customHeight="1" x14ac:dyDescent="0.35">
      <c r="M71" s="34"/>
      <c r="N71" s="34"/>
    </row>
    <row r="72" spans="1:14" ht="30" customHeight="1" x14ac:dyDescent="0.35">
      <c r="M72" s="34"/>
      <c r="N72" s="34"/>
    </row>
    <row r="73" spans="1:14" ht="30" customHeight="1" x14ac:dyDescent="0.35">
      <c r="M73" s="34"/>
      <c r="N73" s="34"/>
    </row>
    <row r="74" spans="1:14" ht="30" customHeight="1" x14ac:dyDescent="0.35">
      <c r="M74" s="34"/>
      <c r="N74" s="34"/>
    </row>
    <row r="75" spans="1:14" ht="30" customHeight="1" x14ac:dyDescent="0.35">
      <c r="M75" s="34"/>
      <c r="N75" s="34"/>
    </row>
    <row r="76" spans="1:14" ht="30" customHeight="1" x14ac:dyDescent="0.35">
      <c r="M76" s="34"/>
      <c r="N76" s="34"/>
    </row>
    <row r="77" spans="1:14" ht="30" customHeight="1" x14ac:dyDescent="0.35">
      <c r="M77" s="34"/>
      <c r="N77" s="34"/>
    </row>
    <row r="78" spans="1:14" ht="30" customHeight="1" x14ac:dyDescent="0.35">
      <c r="M78" s="34"/>
      <c r="N78" s="34"/>
    </row>
    <row r="79" spans="1:14" ht="30" customHeight="1" x14ac:dyDescent="0.35">
      <c r="M79" s="34"/>
      <c r="N79" s="34"/>
    </row>
    <row r="80" spans="1:14" ht="30" customHeight="1" x14ac:dyDescent="0.35">
      <c r="M80" s="34"/>
      <c r="N80" s="34"/>
    </row>
    <row r="81" spans="13:14" ht="30" customHeight="1" x14ac:dyDescent="0.35">
      <c r="M81" s="34"/>
      <c r="N81" s="34"/>
    </row>
    <row r="82" spans="13:14" ht="30" customHeight="1" x14ac:dyDescent="0.35">
      <c r="M82" s="34"/>
      <c r="N82" s="34"/>
    </row>
    <row r="83" spans="13:14" ht="30" customHeight="1" x14ac:dyDescent="0.35">
      <c r="M83" s="34"/>
      <c r="N83" s="34"/>
    </row>
    <row r="84" spans="13:14" ht="30" customHeight="1" x14ac:dyDescent="0.35">
      <c r="M84" s="34"/>
      <c r="N84" s="34"/>
    </row>
    <row r="85" spans="13:14" ht="30" customHeight="1" x14ac:dyDescent="0.35">
      <c r="M85" s="34"/>
      <c r="N85" s="34"/>
    </row>
    <row r="86" spans="13:14" ht="30" customHeight="1" x14ac:dyDescent="0.35">
      <c r="M86" s="34"/>
      <c r="N86" s="34"/>
    </row>
    <row r="87" spans="13:14" ht="30" customHeight="1" x14ac:dyDescent="0.35">
      <c r="M87" s="34"/>
      <c r="N87" s="34"/>
    </row>
    <row r="88" spans="13:14" ht="30" customHeight="1" x14ac:dyDescent="0.35">
      <c r="M88" s="34"/>
      <c r="N88" s="34"/>
    </row>
    <row r="89" spans="13:14" ht="30" customHeight="1" x14ac:dyDescent="0.35">
      <c r="M89" s="34"/>
      <c r="N89" s="34"/>
    </row>
    <row r="90" spans="13:14" ht="30" customHeight="1" x14ac:dyDescent="0.35">
      <c r="M90" s="34"/>
      <c r="N90" s="34"/>
    </row>
    <row r="91" spans="13:14" ht="30" customHeight="1" x14ac:dyDescent="0.35">
      <c r="M91" s="34"/>
      <c r="N91" s="34"/>
    </row>
    <row r="92" spans="13:14" ht="30" customHeight="1" x14ac:dyDescent="0.35">
      <c r="M92" s="34"/>
      <c r="N92" s="34"/>
    </row>
    <row r="93" spans="13:14" ht="30" customHeight="1" x14ac:dyDescent="0.35">
      <c r="M93" s="34"/>
      <c r="N93" s="34"/>
    </row>
    <row r="94" spans="13:14" ht="30" customHeight="1" x14ac:dyDescent="0.35">
      <c r="M94" s="34"/>
      <c r="N94" s="34"/>
    </row>
    <row r="95" spans="13:14" ht="30" customHeight="1" x14ac:dyDescent="0.35">
      <c r="M95" s="34"/>
      <c r="N95" s="34"/>
    </row>
    <row r="96" spans="13:14" ht="30" customHeight="1" x14ac:dyDescent="0.35">
      <c r="M96" s="34"/>
      <c r="N96" s="34"/>
    </row>
    <row r="97" spans="13:14" ht="30" customHeight="1" x14ac:dyDescent="0.35">
      <c r="M97" s="34"/>
      <c r="N97" s="34"/>
    </row>
    <row r="98" spans="13:14" ht="30" customHeight="1" x14ac:dyDescent="0.35">
      <c r="M98" s="34"/>
      <c r="N98" s="34"/>
    </row>
    <row r="99" spans="13:14" ht="30" customHeight="1" x14ac:dyDescent="0.35">
      <c r="M99" s="34"/>
      <c r="N99" s="34"/>
    </row>
    <row r="100" spans="13:14" ht="30" customHeight="1" x14ac:dyDescent="0.35">
      <c r="M100" s="34"/>
      <c r="N100" s="34"/>
    </row>
    <row r="101" spans="13:14" ht="30" customHeight="1" x14ac:dyDescent="0.35">
      <c r="M101" s="34"/>
      <c r="N101" s="34"/>
    </row>
    <row r="102" spans="13:14" ht="30" customHeight="1" x14ac:dyDescent="0.35">
      <c r="M102" s="34"/>
      <c r="N102" s="34"/>
    </row>
    <row r="103" spans="13:14" ht="30" customHeight="1" x14ac:dyDescent="0.35">
      <c r="M103" s="34"/>
      <c r="N103" s="34"/>
    </row>
    <row r="104" spans="13:14" ht="30" customHeight="1" x14ac:dyDescent="0.35">
      <c r="M104" s="34"/>
      <c r="N104" s="34"/>
    </row>
    <row r="105" spans="13:14" ht="30" customHeight="1" x14ac:dyDescent="0.35">
      <c r="M105" s="34"/>
      <c r="N105" s="34"/>
    </row>
    <row r="106" spans="13:14" ht="30" customHeight="1" x14ac:dyDescent="0.35">
      <c r="M106" s="34"/>
      <c r="N106" s="34"/>
    </row>
    <row r="107" spans="13:14" ht="30" customHeight="1" x14ac:dyDescent="0.35">
      <c r="M107" s="34"/>
      <c r="N107" s="34"/>
    </row>
    <row r="108" spans="13:14" ht="30" customHeight="1" x14ac:dyDescent="0.35">
      <c r="M108" s="34"/>
      <c r="N108" s="34"/>
    </row>
    <row r="109" spans="13:14" ht="30" customHeight="1" x14ac:dyDescent="0.35">
      <c r="M109" s="34"/>
      <c r="N109" s="34"/>
    </row>
    <row r="110" spans="13:14" ht="30" customHeight="1" x14ac:dyDescent="0.35">
      <c r="M110" s="34"/>
      <c r="N110" s="34"/>
    </row>
    <row r="111" spans="13:14" ht="30" customHeight="1" x14ac:dyDescent="0.35">
      <c r="M111" s="34"/>
      <c r="N111" s="34"/>
    </row>
    <row r="112" spans="13:14" ht="30" customHeight="1" x14ac:dyDescent="0.35">
      <c r="M112" s="34"/>
      <c r="N112" s="34"/>
    </row>
    <row r="113" spans="13:14" ht="30" customHeight="1" x14ac:dyDescent="0.35">
      <c r="M113" s="34"/>
      <c r="N113" s="34"/>
    </row>
    <row r="114" spans="13:14" ht="30" customHeight="1" x14ac:dyDescent="0.35">
      <c r="M114" s="34"/>
      <c r="N114" s="34"/>
    </row>
    <row r="115" spans="13:14" ht="30" customHeight="1" x14ac:dyDescent="0.35">
      <c r="M115" s="34"/>
      <c r="N115" s="34"/>
    </row>
    <row r="116" spans="13:14" ht="30" customHeight="1" x14ac:dyDescent="0.35">
      <c r="M116" s="34"/>
      <c r="N116" s="34"/>
    </row>
    <row r="117" spans="13:14" ht="30" customHeight="1" x14ac:dyDescent="0.35">
      <c r="M117" s="34"/>
      <c r="N117" s="34"/>
    </row>
    <row r="118" spans="13:14" ht="30" customHeight="1" x14ac:dyDescent="0.35">
      <c r="M118" s="34"/>
      <c r="N118" s="34"/>
    </row>
    <row r="119" spans="13:14" ht="30" customHeight="1" x14ac:dyDescent="0.35">
      <c r="M119" s="34"/>
      <c r="N119" s="34"/>
    </row>
    <row r="120" spans="13:14" ht="30" customHeight="1" x14ac:dyDescent="0.35">
      <c r="M120" s="34"/>
      <c r="N120" s="34"/>
    </row>
    <row r="121" spans="13:14" ht="30" customHeight="1" x14ac:dyDescent="0.35">
      <c r="M121" s="34"/>
      <c r="N121" s="34"/>
    </row>
    <row r="122" spans="13:14" ht="30" customHeight="1" x14ac:dyDescent="0.35">
      <c r="M122" s="34"/>
      <c r="N122" s="34"/>
    </row>
    <row r="123" spans="13:14" ht="30" customHeight="1" x14ac:dyDescent="0.35">
      <c r="M123" s="34"/>
      <c r="N123" s="34"/>
    </row>
    <row r="124" spans="13:14" ht="30" customHeight="1" x14ac:dyDescent="0.35">
      <c r="M124" s="34"/>
      <c r="N124" s="34"/>
    </row>
    <row r="125" spans="13:14" ht="30" customHeight="1" x14ac:dyDescent="0.35">
      <c r="M125" s="34"/>
      <c r="N125" s="34"/>
    </row>
    <row r="126" spans="13:14" ht="30" customHeight="1" x14ac:dyDescent="0.35">
      <c r="M126" s="34"/>
      <c r="N126" s="34"/>
    </row>
    <row r="127" spans="13:14" ht="30" customHeight="1" x14ac:dyDescent="0.35">
      <c r="M127" s="34"/>
      <c r="N127" s="34"/>
    </row>
    <row r="128" spans="13:14" ht="30" customHeight="1" x14ac:dyDescent="0.35">
      <c r="M128" s="34"/>
      <c r="N128" s="34"/>
    </row>
    <row r="129" spans="13:14" ht="30" customHeight="1" x14ac:dyDescent="0.35">
      <c r="M129" s="34"/>
      <c r="N129" s="34"/>
    </row>
    <row r="130" spans="13:14" ht="30" customHeight="1" x14ac:dyDescent="0.35">
      <c r="M130" s="34"/>
      <c r="N130" s="34"/>
    </row>
    <row r="131" spans="13:14" ht="30" customHeight="1" x14ac:dyDescent="0.35">
      <c r="M131" s="34"/>
      <c r="N131" s="34"/>
    </row>
    <row r="132" spans="13:14" ht="30" customHeight="1" x14ac:dyDescent="0.35">
      <c r="M132" s="34"/>
      <c r="N132" s="34"/>
    </row>
    <row r="133" spans="13:14" ht="30" customHeight="1" x14ac:dyDescent="0.35">
      <c r="M133" s="34"/>
      <c r="N133" s="34"/>
    </row>
    <row r="134" spans="13:14" ht="30" customHeight="1" x14ac:dyDescent="0.35">
      <c r="M134" s="34"/>
      <c r="N134" s="34"/>
    </row>
    <row r="135" spans="13:14" ht="30" customHeight="1" x14ac:dyDescent="0.35">
      <c r="M135" s="34"/>
      <c r="N135" s="34"/>
    </row>
    <row r="136" spans="13:14" ht="30" customHeight="1" x14ac:dyDescent="0.35">
      <c r="M136" s="34"/>
      <c r="N136" s="34"/>
    </row>
    <row r="137" spans="13:14" ht="30" customHeight="1" x14ac:dyDescent="0.35">
      <c r="M137" s="34"/>
      <c r="N137" s="34"/>
    </row>
    <row r="138" spans="13:14" ht="30" customHeight="1" x14ac:dyDescent="0.35">
      <c r="M138" s="34"/>
      <c r="N138" s="34"/>
    </row>
    <row r="139" spans="13:14" ht="30" customHeight="1" x14ac:dyDescent="0.35">
      <c r="M139" s="34"/>
      <c r="N139" s="34"/>
    </row>
    <row r="140" spans="13:14" ht="30" customHeight="1" x14ac:dyDescent="0.35">
      <c r="M140" s="34"/>
      <c r="N140" s="34"/>
    </row>
    <row r="141" spans="13:14" ht="30" customHeight="1" x14ac:dyDescent="0.35">
      <c r="M141" s="34"/>
      <c r="N141" s="34"/>
    </row>
    <row r="142" spans="13:14" ht="30" customHeight="1" x14ac:dyDescent="0.35">
      <c r="M142" s="34"/>
      <c r="N142" s="34"/>
    </row>
    <row r="143" spans="13:14" ht="30" customHeight="1" x14ac:dyDescent="0.35">
      <c r="M143" s="34"/>
      <c r="N143" s="34"/>
    </row>
    <row r="144" spans="13:14" ht="30" customHeight="1" x14ac:dyDescent="0.35">
      <c r="M144" s="34"/>
      <c r="N144" s="34"/>
    </row>
    <row r="145" spans="13:14" ht="30" customHeight="1" x14ac:dyDescent="0.35">
      <c r="M145" s="34"/>
      <c r="N145" s="34"/>
    </row>
    <row r="146" spans="13:14" ht="30" customHeight="1" x14ac:dyDescent="0.35">
      <c r="M146" s="34"/>
      <c r="N146" s="34"/>
    </row>
    <row r="147" spans="13:14" ht="30" customHeight="1" x14ac:dyDescent="0.35">
      <c r="M147" s="34"/>
      <c r="N147" s="34"/>
    </row>
    <row r="148" spans="13:14" ht="30" customHeight="1" x14ac:dyDescent="0.35">
      <c r="M148" s="34"/>
      <c r="N148" s="34"/>
    </row>
    <row r="149" spans="13:14" ht="30" customHeight="1" x14ac:dyDescent="0.35">
      <c r="M149" s="34"/>
      <c r="N149" s="34"/>
    </row>
    <row r="150" spans="13:14" ht="30" customHeight="1" x14ac:dyDescent="0.35">
      <c r="M150" s="34"/>
      <c r="N150" s="34"/>
    </row>
    <row r="151" spans="13:14" ht="30" customHeight="1" x14ac:dyDescent="0.35">
      <c r="M151" s="34"/>
      <c r="N151" s="34"/>
    </row>
    <row r="152" spans="13:14" ht="30" customHeight="1" x14ac:dyDescent="0.35">
      <c r="M152" s="34"/>
      <c r="N152" s="34"/>
    </row>
    <row r="153" spans="13:14" ht="30" customHeight="1" x14ac:dyDescent="0.35">
      <c r="M153" s="34"/>
      <c r="N153" s="34"/>
    </row>
    <row r="154" spans="13:14" ht="30" customHeight="1" x14ac:dyDescent="0.35">
      <c r="M154" s="34"/>
      <c r="N154" s="34"/>
    </row>
    <row r="155" spans="13:14" ht="30" customHeight="1" x14ac:dyDescent="0.35">
      <c r="M155" s="34"/>
      <c r="N155" s="34"/>
    </row>
    <row r="156" spans="13:14" ht="30" customHeight="1" x14ac:dyDescent="0.35">
      <c r="M156" s="34"/>
      <c r="N156" s="34"/>
    </row>
    <row r="157" spans="13:14" ht="30" customHeight="1" x14ac:dyDescent="0.35">
      <c r="M157" s="34"/>
      <c r="N157" s="34"/>
    </row>
    <row r="158" spans="13:14" ht="30" customHeight="1" x14ac:dyDescent="0.35">
      <c r="M158" s="34"/>
      <c r="N158" s="34"/>
    </row>
    <row r="159" spans="13:14" ht="30" customHeight="1" x14ac:dyDescent="0.35">
      <c r="M159" s="34"/>
      <c r="N159" s="34"/>
    </row>
    <row r="160" spans="13:14" ht="30" customHeight="1" x14ac:dyDescent="0.35">
      <c r="M160" s="34"/>
      <c r="N160" s="34"/>
    </row>
    <row r="161" spans="13:14" ht="30" customHeight="1" x14ac:dyDescent="0.35">
      <c r="M161" s="34"/>
      <c r="N161" s="34"/>
    </row>
    <row r="162" spans="13:14" ht="30" customHeight="1" x14ac:dyDescent="0.35">
      <c r="M162" s="34"/>
      <c r="N162" s="34"/>
    </row>
    <row r="163" spans="13:14" ht="30" customHeight="1" x14ac:dyDescent="0.35">
      <c r="M163" s="34"/>
      <c r="N163" s="34"/>
    </row>
    <row r="164" spans="13:14" ht="30" customHeight="1" x14ac:dyDescent="0.35">
      <c r="M164" s="34"/>
      <c r="N164" s="34"/>
    </row>
    <row r="165" spans="13:14" ht="30" customHeight="1" x14ac:dyDescent="0.35">
      <c r="M165" s="34"/>
      <c r="N165" s="34"/>
    </row>
    <row r="166" spans="13:14" ht="30" customHeight="1" x14ac:dyDescent="0.35">
      <c r="M166" s="34"/>
      <c r="N166" s="34"/>
    </row>
    <row r="167" spans="13:14" ht="30" customHeight="1" x14ac:dyDescent="0.35">
      <c r="M167" s="34"/>
      <c r="N167" s="34"/>
    </row>
    <row r="168" spans="13:14" ht="30" customHeight="1" x14ac:dyDescent="0.35">
      <c r="M168" s="34"/>
      <c r="N168" s="34"/>
    </row>
    <row r="169" spans="13:14" ht="30" customHeight="1" x14ac:dyDescent="0.35">
      <c r="M169" s="34"/>
      <c r="N169" s="34"/>
    </row>
    <row r="170" spans="13:14" ht="30" customHeight="1" x14ac:dyDescent="0.35">
      <c r="M170" s="34"/>
      <c r="N170" s="34"/>
    </row>
    <row r="171" spans="13:14" ht="30" customHeight="1" x14ac:dyDescent="0.35">
      <c r="M171" s="34"/>
      <c r="N171" s="34"/>
    </row>
    <row r="172" spans="13:14" ht="30" customHeight="1" x14ac:dyDescent="0.35">
      <c r="M172" s="34"/>
      <c r="N172" s="34"/>
    </row>
    <row r="173" spans="13:14" ht="30" customHeight="1" x14ac:dyDescent="0.35">
      <c r="M173" s="34"/>
      <c r="N173" s="34"/>
    </row>
    <row r="174" spans="13:14" ht="30" customHeight="1" x14ac:dyDescent="0.35">
      <c r="M174" s="34"/>
      <c r="N174" s="34"/>
    </row>
    <row r="175" spans="13:14" ht="30" customHeight="1" x14ac:dyDescent="0.35">
      <c r="M175" s="34"/>
      <c r="N175" s="34"/>
    </row>
    <row r="176" spans="13:14" ht="30" customHeight="1" x14ac:dyDescent="0.35">
      <c r="M176" s="34"/>
      <c r="N176" s="34"/>
    </row>
    <row r="177" spans="13:14" ht="30" customHeight="1" x14ac:dyDescent="0.35">
      <c r="M177" s="34"/>
      <c r="N177" s="34"/>
    </row>
    <row r="178" spans="13:14" ht="30" customHeight="1" x14ac:dyDescent="0.35">
      <c r="M178" s="34"/>
      <c r="N178" s="34"/>
    </row>
    <row r="179" spans="13:14" ht="30" customHeight="1" x14ac:dyDescent="0.35">
      <c r="M179" s="34"/>
      <c r="N179" s="34"/>
    </row>
    <row r="180" spans="13:14" ht="30" customHeight="1" x14ac:dyDescent="0.35">
      <c r="M180" s="34"/>
      <c r="N180" s="34"/>
    </row>
    <row r="181" spans="13:14" ht="30" customHeight="1" x14ac:dyDescent="0.35">
      <c r="M181" s="34"/>
      <c r="N181" s="34"/>
    </row>
    <row r="182" spans="13:14" ht="30" customHeight="1" x14ac:dyDescent="0.35">
      <c r="M182" s="34"/>
      <c r="N182" s="34"/>
    </row>
    <row r="183" spans="13:14" ht="30" customHeight="1" x14ac:dyDescent="0.35">
      <c r="M183" s="34"/>
      <c r="N183" s="34"/>
    </row>
    <row r="184" spans="13:14" ht="30" customHeight="1" x14ac:dyDescent="0.35">
      <c r="M184" s="34"/>
      <c r="N184" s="34"/>
    </row>
    <row r="185" spans="13:14" ht="30" customHeight="1" x14ac:dyDescent="0.35">
      <c r="M185" s="34"/>
      <c r="N185" s="34"/>
    </row>
    <row r="186" spans="13:14" ht="30" customHeight="1" x14ac:dyDescent="0.35">
      <c r="M186" s="34"/>
      <c r="N186" s="34"/>
    </row>
    <row r="187" spans="13:14" ht="30" customHeight="1" x14ac:dyDescent="0.35">
      <c r="M187" s="34"/>
      <c r="N187" s="34"/>
    </row>
    <row r="188" spans="13:14" ht="30" customHeight="1" x14ac:dyDescent="0.35">
      <c r="M188" s="34"/>
      <c r="N188" s="34"/>
    </row>
    <row r="189" spans="13:14" ht="30" customHeight="1" x14ac:dyDescent="0.35">
      <c r="M189" s="34"/>
      <c r="N189" s="34"/>
    </row>
    <row r="190" spans="13:14" ht="30" customHeight="1" x14ac:dyDescent="0.35">
      <c r="M190" s="34"/>
      <c r="N190" s="34"/>
    </row>
    <row r="191" spans="13:14" ht="30" customHeight="1" x14ac:dyDescent="0.35">
      <c r="M191" s="34"/>
      <c r="N191" s="34"/>
    </row>
    <row r="192" spans="13:14" ht="30" customHeight="1" x14ac:dyDescent="0.35">
      <c r="M192" s="34"/>
      <c r="N192" s="34"/>
    </row>
    <row r="193" spans="13:14" ht="30" customHeight="1" x14ac:dyDescent="0.35">
      <c r="M193" s="34"/>
      <c r="N193" s="34"/>
    </row>
    <row r="194" spans="13:14" ht="30" customHeight="1" x14ac:dyDescent="0.35">
      <c r="M194" s="34"/>
      <c r="N194" s="34"/>
    </row>
    <row r="195" spans="13:14" ht="30" customHeight="1" x14ac:dyDescent="0.35">
      <c r="M195" s="34"/>
      <c r="N195" s="34"/>
    </row>
    <row r="196" spans="13:14" ht="30" customHeight="1" x14ac:dyDescent="0.35">
      <c r="M196" s="34"/>
      <c r="N196" s="34"/>
    </row>
    <row r="197" spans="13:14" ht="30" customHeight="1" x14ac:dyDescent="0.35">
      <c r="M197" s="34"/>
      <c r="N197" s="34"/>
    </row>
    <row r="198" spans="13:14" ht="30" customHeight="1" x14ac:dyDescent="0.35">
      <c r="M198" s="34"/>
      <c r="N198" s="34"/>
    </row>
    <row r="199" spans="13:14" ht="30" customHeight="1" x14ac:dyDescent="0.35">
      <c r="M199" s="34"/>
      <c r="N199" s="34"/>
    </row>
    <row r="200" spans="13:14" ht="30" customHeight="1" x14ac:dyDescent="0.35">
      <c r="M200" s="34"/>
      <c r="N200" s="34"/>
    </row>
    <row r="201" spans="13:14" ht="30" customHeight="1" x14ac:dyDescent="0.35">
      <c r="M201" s="34"/>
      <c r="N201" s="34"/>
    </row>
    <row r="202" spans="13:14" ht="30" customHeight="1" x14ac:dyDescent="0.35">
      <c r="M202" s="34"/>
      <c r="N202" s="34"/>
    </row>
    <row r="203" spans="13:14" ht="30" customHeight="1" x14ac:dyDescent="0.35">
      <c r="M203" s="34"/>
      <c r="N203" s="34"/>
    </row>
    <row r="204" spans="13:14" ht="30" customHeight="1" x14ac:dyDescent="0.35">
      <c r="M204" s="34"/>
      <c r="N204" s="34"/>
    </row>
    <row r="205" spans="13:14" ht="30" customHeight="1" x14ac:dyDescent="0.35">
      <c r="M205" s="34"/>
      <c r="N205" s="34"/>
    </row>
    <row r="206" spans="13:14" ht="30" customHeight="1" x14ac:dyDescent="0.35">
      <c r="M206" s="34"/>
      <c r="N206" s="34"/>
    </row>
    <row r="207" spans="13:14" ht="30" customHeight="1" x14ac:dyDescent="0.35">
      <c r="M207" s="34"/>
      <c r="N207" s="34"/>
    </row>
    <row r="208" spans="13:14" ht="30" customHeight="1" x14ac:dyDescent="0.35">
      <c r="M208" s="34"/>
      <c r="N208" s="34"/>
    </row>
    <row r="209" spans="13:14" ht="30" customHeight="1" x14ac:dyDescent="0.35">
      <c r="M209" s="34"/>
      <c r="N209" s="34"/>
    </row>
    <row r="210" spans="13:14" ht="30" customHeight="1" x14ac:dyDescent="0.35">
      <c r="M210" s="34"/>
      <c r="N210" s="34"/>
    </row>
    <row r="211" spans="13:14" ht="30" customHeight="1" x14ac:dyDescent="0.35">
      <c r="M211" s="34"/>
      <c r="N211" s="34"/>
    </row>
    <row r="212" spans="13:14" ht="30" customHeight="1" x14ac:dyDescent="0.35">
      <c r="M212" s="34"/>
      <c r="N212" s="34"/>
    </row>
    <row r="213" spans="13:14" ht="30" customHeight="1" x14ac:dyDescent="0.35">
      <c r="M213" s="34"/>
      <c r="N213" s="34"/>
    </row>
    <row r="214" spans="13:14" ht="30" customHeight="1" x14ac:dyDescent="0.35">
      <c r="M214" s="34"/>
      <c r="N214" s="34"/>
    </row>
    <row r="215" spans="13:14" ht="30" customHeight="1" x14ac:dyDescent="0.35">
      <c r="M215" s="34"/>
      <c r="N215" s="34"/>
    </row>
    <row r="216" spans="13:14" ht="30" customHeight="1" x14ac:dyDescent="0.35">
      <c r="M216" s="34"/>
      <c r="N216" s="34"/>
    </row>
    <row r="217" spans="13:14" ht="30" customHeight="1" x14ac:dyDescent="0.35">
      <c r="M217" s="34"/>
      <c r="N217" s="34"/>
    </row>
    <row r="218" spans="13:14" ht="30" customHeight="1" x14ac:dyDescent="0.35">
      <c r="M218" s="34"/>
      <c r="N218" s="34"/>
    </row>
    <row r="219" spans="13:14" ht="30" customHeight="1" x14ac:dyDescent="0.35">
      <c r="M219" s="34"/>
      <c r="N219" s="34"/>
    </row>
    <row r="220" spans="13:14" ht="30" customHeight="1" x14ac:dyDescent="0.35">
      <c r="M220" s="34"/>
      <c r="N220" s="34"/>
    </row>
    <row r="221" spans="13:14" ht="30" customHeight="1" x14ac:dyDescent="0.35">
      <c r="M221" s="34"/>
      <c r="N221" s="34"/>
    </row>
    <row r="222" spans="13:14" ht="30" customHeight="1" x14ac:dyDescent="0.35">
      <c r="M222" s="34"/>
      <c r="N222" s="34"/>
    </row>
    <row r="223" spans="13:14" ht="30" customHeight="1" x14ac:dyDescent="0.35">
      <c r="M223" s="34"/>
      <c r="N223" s="34"/>
    </row>
    <row r="224" spans="13:14" ht="30" customHeight="1" x14ac:dyDescent="0.35">
      <c r="M224" s="34"/>
      <c r="N224" s="34"/>
    </row>
    <row r="225" spans="13:14" ht="30" customHeight="1" x14ac:dyDescent="0.35">
      <c r="M225" s="34"/>
      <c r="N225" s="34"/>
    </row>
    <row r="226" spans="13:14" ht="30" customHeight="1" x14ac:dyDescent="0.35">
      <c r="M226" s="34"/>
      <c r="N226" s="34"/>
    </row>
    <row r="227" spans="13:14" ht="30" customHeight="1" x14ac:dyDescent="0.35">
      <c r="M227" s="34"/>
      <c r="N227" s="34"/>
    </row>
    <row r="228" spans="13:14" ht="30" customHeight="1" x14ac:dyDescent="0.35">
      <c r="M228" s="34"/>
      <c r="N228" s="34"/>
    </row>
    <row r="229" spans="13:14" ht="30" customHeight="1" x14ac:dyDescent="0.35">
      <c r="M229" s="34"/>
      <c r="N229" s="34"/>
    </row>
    <row r="230" spans="13:14" ht="30" customHeight="1" x14ac:dyDescent="0.35">
      <c r="M230" s="34"/>
      <c r="N230" s="34"/>
    </row>
    <row r="231" spans="13:14" ht="30" customHeight="1" x14ac:dyDescent="0.35">
      <c r="M231" s="34"/>
      <c r="N231" s="34"/>
    </row>
    <row r="232" spans="13:14" ht="30" customHeight="1" x14ac:dyDescent="0.35">
      <c r="M232" s="34"/>
      <c r="N232" s="34"/>
    </row>
    <row r="233" spans="13:14" ht="30" customHeight="1" x14ac:dyDescent="0.35">
      <c r="M233" s="34"/>
      <c r="N233" s="34"/>
    </row>
    <row r="234" spans="13:14" ht="30" customHeight="1" x14ac:dyDescent="0.35">
      <c r="M234" s="34"/>
      <c r="N234" s="34"/>
    </row>
    <row r="235" spans="13:14" ht="30" customHeight="1" x14ac:dyDescent="0.35">
      <c r="M235" s="34"/>
      <c r="N235" s="34"/>
    </row>
    <row r="236" spans="13:14" ht="30" customHeight="1" x14ac:dyDescent="0.35">
      <c r="M236" s="34"/>
      <c r="N236" s="34"/>
    </row>
    <row r="237" spans="13:14" ht="30" customHeight="1" x14ac:dyDescent="0.35">
      <c r="M237" s="34"/>
      <c r="N237" s="34"/>
    </row>
    <row r="238" spans="13:14" ht="30" customHeight="1" x14ac:dyDescent="0.35">
      <c r="M238" s="34"/>
      <c r="N238" s="34"/>
    </row>
    <row r="239" spans="13:14" ht="30" customHeight="1" x14ac:dyDescent="0.35">
      <c r="M239" s="34"/>
      <c r="N239" s="34"/>
    </row>
    <row r="240" spans="13:14" ht="30" customHeight="1" x14ac:dyDescent="0.35">
      <c r="M240" s="34"/>
      <c r="N240" s="34"/>
    </row>
    <row r="241" spans="13:14" ht="30" customHeight="1" x14ac:dyDescent="0.35">
      <c r="M241" s="34"/>
      <c r="N241" s="34"/>
    </row>
    <row r="242" spans="13:14" ht="30" customHeight="1" x14ac:dyDescent="0.35">
      <c r="M242" s="34"/>
      <c r="N242" s="34"/>
    </row>
    <row r="243" spans="13:14" ht="30" customHeight="1" x14ac:dyDescent="0.35">
      <c r="M243" s="34"/>
      <c r="N243" s="34"/>
    </row>
    <row r="244" spans="13:14" ht="30" customHeight="1" x14ac:dyDescent="0.35">
      <c r="M244" s="34"/>
      <c r="N244" s="34"/>
    </row>
    <row r="245" spans="13:14" ht="30" customHeight="1" x14ac:dyDescent="0.35">
      <c r="M245" s="34"/>
      <c r="N245" s="34"/>
    </row>
    <row r="246" spans="13:14" ht="30" customHeight="1" x14ac:dyDescent="0.35">
      <c r="M246" s="34"/>
      <c r="N246" s="34"/>
    </row>
    <row r="247" spans="13:14" ht="30" customHeight="1" x14ac:dyDescent="0.35">
      <c r="M247" s="34"/>
      <c r="N247" s="34"/>
    </row>
    <row r="248" spans="13:14" ht="30" customHeight="1" x14ac:dyDescent="0.35">
      <c r="M248" s="34"/>
      <c r="N248" s="34"/>
    </row>
    <row r="249" spans="13:14" ht="30" customHeight="1" x14ac:dyDescent="0.35">
      <c r="M249" s="34"/>
      <c r="N249" s="34"/>
    </row>
    <row r="250" spans="13:14" ht="30" customHeight="1" x14ac:dyDescent="0.35">
      <c r="M250" s="34"/>
      <c r="N250" s="34"/>
    </row>
    <row r="251" spans="13:14" ht="30" customHeight="1" x14ac:dyDescent="0.35">
      <c r="M251" s="34"/>
      <c r="N251" s="34"/>
    </row>
    <row r="252" spans="13:14" ht="30" customHeight="1" x14ac:dyDescent="0.35">
      <c r="M252" s="34"/>
      <c r="N252" s="34"/>
    </row>
    <row r="253" spans="13:14" ht="30" customHeight="1" x14ac:dyDescent="0.35">
      <c r="M253" s="34"/>
      <c r="N253" s="34"/>
    </row>
    <row r="254" spans="13:14" ht="30" customHeight="1" x14ac:dyDescent="0.35">
      <c r="M254" s="34"/>
      <c r="N254" s="34"/>
    </row>
    <row r="255" spans="13:14" ht="30" customHeight="1" x14ac:dyDescent="0.35">
      <c r="M255" s="34"/>
      <c r="N255" s="34"/>
    </row>
    <row r="256" spans="13:14" ht="30" customHeight="1" x14ac:dyDescent="0.35">
      <c r="M256" s="34"/>
      <c r="N256" s="34"/>
    </row>
    <row r="257" spans="13:14" ht="30" customHeight="1" x14ac:dyDescent="0.35">
      <c r="M257" s="34"/>
      <c r="N257" s="34"/>
    </row>
    <row r="258" spans="13:14" ht="30" customHeight="1" x14ac:dyDescent="0.35">
      <c r="M258" s="34"/>
      <c r="N258" s="34"/>
    </row>
    <row r="259" spans="13:14" ht="30" customHeight="1" x14ac:dyDescent="0.35">
      <c r="M259" s="34"/>
      <c r="N259" s="34"/>
    </row>
    <row r="260" spans="13:14" ht="30" customHeight="1" x14ac:dyDescent="0.35">
      <c r="M260" s="34"/>
      <c r="N260" s="34"/>
    </row>
    <row r="261" spans="13:14" ht="30" customHeight="1" x14ac:dyDescent="0.35">
      <c r="M261" s="34"/>
      <c r="N261" s="34"/>
    </row>
    <row r="262" spans="13:14" ht="30" customHeight="1" x14ac:dyDescent="0.35">
      <c r="M262" s="34"/>
      <c r="N262" s="34"/>
    </row>
    <row r="263" spans="13:14" ht="30" customHeight="1" x14ac:dyDescent="0.35">
      <c r="M263" s="34"/>
      <c r="N263" s="34"/>
    </row>
    <row r="264" spans="13:14" ht="30" customHeight="1" x14ac:dyDescent="0.35">
      <c r="M264" s="34"/>
      <c r="N264" s="34"/>
    </row>
    <row r="265" spans="13:14" ht="30" customHeight="1" x14ac:dyDescent="0.35">
      <c r="M265" s="34"/>
      <c r="N265" s="34"/>
    </row>
  </sheetData>
  <autoFilter ref="A2:L65" xr:uid="{00000000-0009-0000-0000-000004000000}"/>
  <mergeCells count="4">
    <mergeCell ref="A1:B1"/>
    <mergeCell ref="C1:D1"/>
    <mergeCell ref="E1:F1"/>
    <mergeCell ref="G1:H1"/>
  </mergeCells>
  <conditionalFormatting sqref="A2:F2 G2:H8 J3:L65 G10:H51">
    <cfRule type="cellIs" dxfId="86" priority="45" operator="equal">
      <formula>"n/a"</formula>
    </cfRule>
    <cfRule type="cellIs" dxfId="85" priority="46" operator="equal">
      <formula>"n/a"</formula>
    </cfRule>
  </conditionalFormatting>
  <conditionalFormatting sqref="A2:F2 J3:L65 G2:H8 G10:H51">
    <cfRule type="cellIs" dxfId="84" priority="44" operator="equal">
      <formula>"n/a"</formula>
    </cfRule>
  </conditionalFormatting>
  <conditionalFormatting sqref="G59">
    <cfRule type="cellIs" dxfId="83" priority="4" operator="equal">
      <formula>"n/a"</formula>
    </cfRule>
    <cfRule type="cellIs" dxfId="82" priority="5" operator="equal">
      <formula>"n/a"</formula>
    </cfRule>
    <cfRule type="cellIs" dxfId="81" priority="6" operator="equal">
      <formula>"n/a"</formula>
    </cfRule>
  </conditionalFormatting>
  <conditionalFormatting sqref="G62">
    <cfRule type="cellIs" dxfId="80" priority="1" operator="equal">
      <formula>"n/a"</formula>
    </cfRule>
    <cfRule type="cellIs" dxfId="79" priority="2" operator="equal">
      <formula>"n/a"</formula>
    </cfRule>
    <cfRule type="cellIs" dxfId="78" priority="3" operator="equal">
      <formula>"n/a"</formula>
    </cfRule>
  </conditionalFormatting>
  <conditionalFormatting sqref="H2:L2">
    <cfRule type="cellIs" dxfId="77" priority="7" operator="equal">
      <formula>0</formula>
    </cfRule>
    <cfRule type="cellIs" dxfId="76" priority="8" operator="equal">
      <formula>1</formula>
    </cfRule>
  </conditionalFormatting>
  <conditionalFormatting sqref="I2:I3">
    <cfRule type="cellIs" dxfId="75" priority="23" operator="equal">
      <formula>"n/a"</formula>
    </cfRule>
    <cfRule type="cellIs" dxfId="74" priority="24" operator="equal">
      <formula>"n/a"</formula>
    </cfRule>
    <cfRule type="cellIs" dxfId="73" priority="25" operator="equal">
      <formula>"n/a"</formula>
    </cfRule>
  </conditionalFormatting>
  <conditionalFormatting sqref="I3">
    <cfRule type="expression" dxfId="72" priority="19">
      <formula>" =MOD(ROW(),2)=1"</formula>
    </cfRule>
    <cfRule type="expression" dxfId="71" priority="20">
      <formula>" =MOD(ROW(),2)=1"</formula>
    </cfRule>
    <cfRule type="cellIs" dxfId="70" priority="21" operator="equal">
      <formula>0</formula>
    </cfRule>
    <cfRule type="cellIs" dxfId="69" priority="22" operator="equal">
      <formula>1</formula>
    </cfRule>
  </conditionalFormatting>
  <conditionalFormatting sqref="I3:I52">
    <cfRule type="expression" dxfId="68" priority="12">
      <formula>" =MOD(ROW(),2)=1"</formula>
    </cfRule>
    <cfRule type="expression" dxfId="67" priority="13">
      <formula>" =MOD(ROW(),2)=1"</formula>
    </cfRule>
  </conditionalFormatting>
  <conditionalFormatting sqref="I3:I60">
    <cfRule type="cellIs" dxfId="66" priority="16" operator="equal">
      <formula>"n/a"</formula>
    </cfRule>
    <cfRule type="cellIs" dxfId="65" priority="17" operator="equal">
      <formula>"n/a"</formula>
    </cfRule>
    <cfRule type="cellIs" dxfId="64" priority="18" operator="equal">
      <formula>"n/a"</formula>
    </cfRule>
  </conditionalFormatting>
  <conditionalFormatting sqref="I3:I65">
    <cfRule type="cellIs" dxfId="63" priority="14" operator="equal">
      <formula>0</formula>
    </cfRule>
    <cfRule type="cellIs" dxfId="62" priority="15" operator="equal">
      <formula>1</formula>
    </cfRule>
  </conditionalFormatting>
  <conditionalFormatting sqref="I37">
    <cfRule type="expression" dxfId="61" priority="26">
      <formula>" =MOD(ROW(),2)=1"</formula>
    </cfRule>
    <cfRule type="expression" dxfId="60" priority="27">
      <formula>" =MOD(ROW(),2)=1"</formula>
    </cfRule>
    <cfRule type="cellIs" dxfId="59" priority="28" operator="equal">
      <formula>0</formula>
    </cfRule>
    <cfRule type="cellIs" dxfId="58" priority="29" operator="equal">
      <formula>1</formula>
    </cfRule>
    <cfRule type="cellIs" dxfId="57" priority="30" operator="equal">
      <formula>"n/a"</formula>
    </cfRule>
    <cfRule type="cellIs" dxfId="56" priority="31" operator="equal">
      <formula>"n/a"</formula>
    </cfRule>
    <cfRule type="cellIs" dxfId="55" priority="32" operator="equal">
      <formula>"n/a"</formula>
    </cfRule>
    <cfRule type="expression" dxfId="54" priority="33">
      <formula>" =MOD(ROW(),2)=1"</formula>
    </cfRule>
    <cfRule type="expression" dxfId="53" priority="34">
      <formula>" =MOD(ROW(),2)=1"</formula>
    </cfRule>
    <cfRule type="cellIs" dxfId="52" priority="35" operator="equal">
      <formula>0</formula>
    </cfRule>
    <cfRule type="cellIs" dxfId="51" priority="36" operator="equal">
      <formula>1</formula>
    </cfRule>
    <cfRule type="cellIs" dxfId="50" priority="37" operator="equal">
      <formula>"n/a"</formula>
    </cfRule>
    <cfRule type="cellIs" dxfId="49" priority="38" operator="equal">
      <formula>"n/a"</formula>
    </cfRule>
    <cfRule type="cellIs" dxfId="48" priority="39" operator="equal">
      <formula>"n/a"</formula>
    </cfRule>
  </conditionalFormatting>
  <conditionalFormatting sqref="J2:L2">
    <cfRule type="cellIs" dxfId="47" priority="9" operator="equal">
      <formula>"n/a"</formula>
    </cfRule>
    <cfRule type="cellIs" dxfId="46" priority="10" operator="equal">
      <formula>"n/a"</formula>
    </cfRule>
    <cfRule type="cellIs" dxfId="45" priority="11" operator="equal">
      <formula>"n/a"</formula>
    </cfRule>
  </conditionalFormatting>
  <conditionalFormatting sqref="J3:L65 A2:F2">
    <cfRule type="cellIs" dxfId="44" priority="42" operator="equal">
      <formula>0</formula>
    </cfRule>
    <cfRule type="cellIs" dxfId="43" priority="43" operator="equal">
      <formula>1</formula>
    </cfRule>
  </conditionalFormatting>
  <conditionalFormatting sqref="J3:L65">
    <cfRule type="expression" dxfId="42" priority="40">
      <formula>" =MOD(ROW(),2)=1"</formula>
    </cfRule>
    <cfRule type="expression" dxfId="41" priority="41">
      <formula>" =MOD(ROW(),2)=1"</formula>
    </cfRule>
  </conditionalFormatting>
  <pageMargins left="0.7" right="0.7" top="0.75" bottom="0.75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 xr:uid="{00000000-0002-0000-0400-000000000000}">
          <x14:formula1>
            <xm:f>'Please do not alter'!$A$49:$A$56</xm:f>
          </x14:formula1>
          <xm:sqref>A3:A74</xm:sqref>
        </x14:dataValidation>
        <x14:dataValidation type="list" allowBlank="1" showErrorMessage="1" xr:uid="{00000000-0002-0000-0400-000001000000}">
          <x14:formula1>
            <xm:f>'Please do not alter'!$A$82:$A$85</xm:f>
          </x14:formula1>
          <xm:sqref>G3:G74</xm:sqref>
        </x14:dataValidation>
        <x14:dataValidation type="list" allowBlank="1" showErrorMessage="1" xr:uid="{00000000-0002-0000-0400-000002000000}">
          <x14:formula1>
            <xm:f>'Please do not alter'!$A$59:$A$67</xm:f>
          </x14:formula1>
          <xm:sqref>C3:C74</xm:sqref>
        </x14:dataValidation>
        <x14:dataValidation type="list" allowBlank="1" showErrorMessage="1" xr:uid="{00000000-0002-0000-0400-000003000000}">
          <x14:formula1>
            <xm:f>'Please do not alter'!$A$70:$A$79</xm:f>
          </x14:formula1>
          <xm:sqref>E3:E74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308"/>
  <sheetViews>
    <sheetView workbookViewId="0">
      <pane ySplit="1" topLeftCell="A2" activePane="bottomLeft" state="frozen"/>
      <selection pane="bottomLeft" activeCell="A59" sqref="A59"/>
    </sheetView>
  </sheetViews>
  <sheetFormatPr defaultColWidth="14.453125" defaultRowHeight="30" customHeight="1" x14ac:dyDescent="0.35"/>
  <cols>
    <col min="1" max="11" width="20.54296875" style="22" customWidth="1"/>
    <col min="12" max="14" width="10.54296875" style="53" customWidth="1"/>
    <col min="15" max="15" width="18" style="22" hidden="1" customWidth="1"/>
    <col min="16" max="16" width="19.453125" style="22" hidden="1" customWidth="1"/>
    <col min="17" max="17" width="21.7265625" style="22" hidden="1" customWidth="1"/>
    <col min="18" max="16384" width="14.453125" style="22"/>
  </cols>
  <sheetData>
    <row r="1" spans="1:17" s="45" customFormat="1" ht="30" customHeight="1" x14ac:dyDescent="0.35">
      <c r="A1" s="124" t="s">
        <v>259</v>
      </c>
      <c r="B1" s="125"/>
      <c r="C1" s="126" t="s">
        <v>260</v>
      </c>
      <c r="D1" s="125"/>
      <c r="E1" s="131" t="s">
        <v>261</v>
      </c>
      <c r="F1" s="132"/>
      <c r="G1" s="133" t="s">
        <v>135</v>
      </c>
      <c r="H1" s="134"/>
      <c r="I1" s="135" t="s">
        <v>262</v>
      </c>
      <c r="J1" s="136"/>
      <c r="K1" s="112"/>
      <c r="L1" s="113"/>
      <c r="M1" s="113"/>
      <c r="N1" s="113"/>
      <c r="P1" s="44"/>
      <c r="Q1" s="44"/>
    </row>
    <row r="2" spans="1:17" s="45" customFormat="1" ht="30" customHeight="1" thickBot="1" x14ac:dyDescent="0.4">
      <c r="A2" s="46" t="s">
        <v>263</v>
      </c>
      <c r="B2" s="46" t="s">
        <v>47</v>
      </c>
      <c r="C2" s="48" t="s">
        <v>263</v>
      </c>
      <c r="D2" s="114" t="s">
        <v>47</v>
      </c>
      <c r="E2" s="49" t="s">
        <v>263</v>
      </c>
      <c r="F2" s="49" t="s">
        <v>47</v>
      </c>
      <c r="G2" s="115" t="s">
        <v>264</v>
      </c>
      <c r="H2" s="116" t="s">
        <v>47</v>
      </c>
      <c r="I2" s="117" t="s">
        <v>264</v>
      </c>
      <c r="J2" s="117" t="s">
        <v>47</v>
      </c>
      <c r="K2" s="50" t="s">
        <v>48</v>
      </c>
      <c r="L2" s="60" t="s">
        <v>49</v>
      </c>
      <c r="M2" s="61" t="s">
        <v>50</v>
      </c>
      <c r="N2" s="62" t="s">
        <v>51</v>
      </c>
      <c r="O2" s="92" t="s">
        <v>265</v>
      </c>
      <c r="P2" s="118" t="s">
        <v>266</v>
      </c>
      <c r="Q2" s="118" t="s">
        <v>267</v>
      </c>
    </row>
    <row r="3" spans="1:17" ht="30" customHeight="1" x14ac:dyDescent="0.35">
      <c r="A3" s="15" t="s">
        <v>268</v>
      </c>
      <c r="B3" s="16" t="s">
        <v>269</v>
      </c>
      <c r="C3" s="93"/>
      <c r="D3" s="94"/>
      <c r="E3" s="15"/>
      <c r="F3" s="95"/>
      <c r="G3" s="96" t="s">
        <v>270</v>
      </c>
      <c r="H3" s="16" t="s">
        <v>271</v>
      </c>
      <c r="I3" s="100" t="s">
        <v>272</v>
      </c>
      <c r="J3" s="123" t="s">
        <v>273</v>
      </c>
      <c r="K3" s="54" t="str">
        <f>HYPERLINK("https://secondarylibrary.crestawards.org/a-balanced-diet/62137804","A balanced diet")</f>
        <v>A balanced diet</v>
      </c>
      <c r="L3" s="65">
        <v>0</v>
      </c>
      <c r="M3" s="97">
        <v>0</v>
      </c>
      <c r="N3" s="98">
        <v>1</v>
      </c>
      <c r="O3" s="110" t="s">
        <v>58</v>
      </c>
      <c r="P3" s="99"/>
      <c r="Q3" s="95" t="s">
        <v>274</v>
      </c>
    </row>
    <row r="4" spans="1:17" ht="42" customHeight="1" x14ac:dyDescent="0.35">
      <c r="A4" s="23"/>
      <c r="B4" s="24"/>
      <c r="C4" s="23"/>
      <c r="D4" s="100"/>
      <c r="E4" s="23" t="s">
        <v>275</v>
      </c>
      <c r="F4" s="101" t="s">
        <v>276</v>
      </c>
      <c r="G4" s="102"/>
      <c r="H4" s="24"/>
      <c r="I4" s="100"/>
      <c r="J4" s="120"/>
      <c r="K4" s="55" t="str">
        <f>HYPERLINK("https://secondarylibrary.crestawards.org/a-clean-break/62206002","A clean break")</f>
        <v>A clean break</v>
      </c>
      <c r="L4" s="25">
        <v>1</v>
      </c>
      <c r="M4" s="26">
        <v>0</v>
      </c>
      <c r="N4" s="103">
        <v>0</v>
      </c>
      <c r="O4" s="105" t="s">
        <v>58</v>
      </c>
      <c r="P4" s="104" t="s">
        <v>277</v>
      </c>
      <c r="Q4" s="101"/>
    </row>
    <row r="5" spans="1:17" ht="30" customHeight="1" x14ac:dyDescent="0.35">
      <c r="A5" s="23"/>
      <c r="B5" s="24"/>
      <c r="C5" s="23"/>
      <c r="D5" s="100"/>
      <c r="E5" s="23" t="s">
        <v>278</v>
      </c>
      <c r="F5" s="101" t="s">
        <v>279</v>
      </c>
      <c r="G5" s="102"/>
      <c r="H5" s="24"/>
      <c r="I5" s="100"/>
      <c r="J5" s="120"/>
      <c r="K5" s="55" t="str">
        <f>HYPERLINK("https://secondarylibrary.crestawards.org/aerodynamic-sails/62275532","Aerodynamic sails")</f>
        <v>Aerodynamic sails</v>
      </c>
      <c r="L5" s="25">
        <v>0</v>
      </c>
      <c r="M5" s="26">
        <v>0</v>
      </c>
      <c r="N5" s="103">
        <v>1</v>
      </c>
      <c r="O5" s="105" t="s">
        <v>58</v>
      </c>
      <c r="P5" s="104"/>
      <c r="Q5" s="101"/>
    </row>
    <row r="6" spans="1:17" ht="40.5" customHeight="1" x14ac:dyDescent="0.35">
      <c r="A6" s="23"/>
      <c r="B6" s="24"/>
      <c r="C6" s="23"/>
      <c r="D6" s="100"/>
      <c r="E6" s="23" t="s">
        <v>275</v>
      </c>
      <c r="F6" s="101" t="s">
        <v>280</v>
      </c>
      <c r="G6" s="102" t="s">
        <v>281</v>
      </c>
      <c r="H6" s="24" t="s">
        <v>282</v>
      </c>
      <c r="I6" s="100"/>
      <c r="J6" s="120"/>
      <c r="K6" s="55" t="str">
        <f>HYPERLINK("https://secondarylibrary.crestawards.org/are-some-jeans-tougher/61716038","Are some jeans tougher")</f>
        <v>Are some jeans tougher</v>
      </c>
      <c r="L6" s="25">
        <v>0</v>
      </c>
      <c r="M6" s="26">
        <v>1</v>
      </c>
      <c r="N6" s="103">
        <v>0</v>
      </c>
      <c r="O6" s="105" t="s">
        <v>58</v>
      </c>
      <c r="P6" s="104" t="s">
        <v>277</v>
      </c>
      <c r="Q6" s="101"/>
    </row>
    <row r="7" spans="1:17" ht="30" customHeight="1" x14ac:dyDescent="0.35">
      <c r="A7" s="23"/>
      <c r="B7" s="24"/>
      <c r="C7" s="23" t="s">
        <v>283</v>
      </c>
      <c r="D7" s="100" t="s">
        <v>284</v>
      </c>
      <c r="E7" s="23" t="s">
        <v>105</v>
      </c>
      <c r="F7" s="101" t="s">
        <v>285</v>
      </c>
      <c r="G7" s="102"/>
      <c r="H7" s="24"/>
      <c r="I7" s="100"/>
      <c r="J7" s="120"/>
      <c r="K7" s="55" t="str">
        <f>HYPERLINK("https://secondarylibrary.crestawards.org/art-restoration/62214103","Art restoration")</f>
        <v>Art restoration</v>
      </c>
      <c r="L7" s="25">
        <v>0</v>
      </c>
      <c r="M7" s="26">
        <v>1</v>
      </c>
      <c r="N7" s="103">
        <v>0</v>
      </c>
      <c r="O7" s="105" t="s">
        <v>58</v>
      </c>
      <c r="P7" s="104"/>
      <c r="Q7" s="101"/>
    </row>
    <row r="8" spans="1:17" ht="55.5" customHeight="1" x14ac:dyDescent="0.35">
      <c r="A8" s="23" t="s">
        <v>197</v>
      </c>
      <c r="B8" s="24" t="s">
        <v>286</v>
      </c>
      <c r="C8" s="23"/>
      <c r="D8" s="100"/>
      <c r="E8" s="23"/>
      <c r="F8" s="101"/>
      <c r="G8" s="102" t="s">
        <v>287</v>
      </c>
      <c r="H8" s="24" t="s">
        <v>288</v>
      </c>
      <c r="I8" s="100" t="s">
        <v>289</v>
      </c>
      <c r="J8" s="120" t="s">
        <v>290</v>
      </c>
      <c r="K8" s="55" t="str">
        <f>HYPERLINK("https://secondarylibrary.crestawards.org/gold-grand-challenges/62452389","Biogas generator (Grand Challenge)")</f>
        <v>Biogas generator (Grand Challenge)</v>
      </c>
      <c r="L8" s="25">
        <v>0</v>
      </c>
      <c r="M8" s="26">
        <v>0</v>
      </c>
      <c r="N8" s="103">
        <v>1</v>
      </c>
      <c r="O8" s="105" t="s">
        <v>58</v>
      </c>
      <c r="P8" s="104"/>
      <c r="Q8" s="101" t="s">
        <v>291</v>
      </c>
    </row>
    <row r="9" spans="1:17" ht="45" customHeight="1" x14ac:dyDescent="0.35">
      <c r="A9" s="23"/>
      <c r="B9" s="24"/>
      <c r="C9" s="23" t="s">
        <v>292</v>
      </c>
      <c r="D9" s="100" t="s">
        <v>229</v>
      </c>
      <c r="E9" s="23"/>
      <c r="F9" s="101"/>
      <c r="G9" s="102" t="s">
        <v>293</v>
      </c>
      <c r="H9" s="24" t="s">
        <v>229</v>
      </c>
      <c r="I9" s="100" t="s">
        <v>294</v>
      </c>
      <c r="J9" s="120" t="s">
        <v>229</v>
      </c>
      <c r="K9" s="55" t="str">
        <f>HYPERLINK("https://secondarylibrary.crestawards.org/brighter-after-a-cup-of-tea/62137807","Brighter after a cup of tea")</f>
        <v>Brighter after a cup of tea</v>
      </c>
      <c r="L9" s="25">
        <v>0</v>
      </c>
      <c r="M9" s="26">
        <v>0</v>
      </c>
      <c r="N9" s="103">
        <v>1</v>
      </c>
      <c r="O9" s="105" t="s">
        <v>58</v>
      </c>
      <c r="P9" s="104"/>
      <c r="Q9" s="101"/>
    </row>
    <row r="10" spans="1:17" ht="69.650000000000006" customHeight="1" x14ac:dyDescent="0.35">
      <c r="A10" s="23"/>
      <c r="B10" s="24"/>
      <c r="C10" s="23" t="s">
        <v>292</v>
      </c>
      <c r="D10" s="100" t="s">
        <v>229</v>
      </c>
      <c r="E10" s="23" t="s">
        <v>105</v>
      </c>
      <c r="F10" s="101" t="s">
        <v>295</v>
      </c>
      <c r="G10" s="102" t="s">
        <v>296</v>
      </c>
      <c r="H10" s="24" t="s">
        <v>297</v>
      </c>
      <c r="I10" s="100"/>
      <c r="J10" s="120"/>
      <c r="K10" s="55" t="str">
        <f>HYPERLINK("https://secondarylibrary.crestawards.org/compare-suncreams/62137808","Compare different sun creams")</f>
        <v>Compare different sun creams</v>
      </c>
      <c r="L10" s="25">
        <v>0</v>
      </c>
      <c r="M10" s="26">
        <v>0</v>
      </c>
      <c r="N10" s="103">
        <v>1</v>
      </c>
      <c r="O10" s="105" t="s">
        <v>58</v>
      </c>
      <c r="P10" s="104"/>
      <c r="Q10" s="101"/>
    </row>
    <row r="11" spans="1:17" ht="41.5" customHeight="1" x14ac:dyDescent="0.35">
      <c r="A11" s="23"/>
      <c r="B11" s="24"/>
      <c r="C11" s="23"/>
      <c r="D11" s="100"/>
      <c r="E11" s="23" t="s">
        <v>275</v>
      </c>
      <c r="F11" s="101" t="s">
        <v>298</v>
      </c>
      <c r="G11" s="102" t="s">
        <v>281</v>
      </c>
      <c r="H11" s="24" t="s">
        <v>282</v>
      </c>
      <c r="I11" s="100"/>
      <c r="J11" s="120"/>
      <c r="K11" s="55" t="str">
        <f>HYPERLINK("https://secondarylibrary.crestawards.org/compare-fabric-properties/62137798","Compare fabric properties ")</f>
        <v xml:space="preserve">Compare fabric properties </v>
      </c>
      <c r="L11" s="25">
        <v>0</v>
      </c>
      <c r="M11" s="26">
        <v>0</v>
      </c>
      <c r="N11" s="103">
        <v>1</v>
      </c>
      <c r="O11" s="105" t="s">
        <v>58</v>
      </c>
      <c r="P11" s="104"/>
      <c r="Q11" s="101"/>
    </row>
    <row r="12" spans="1:17" ht="30" customHeight="1" x14ac:dyDescent="0.35">
      <c r="A12" s="23" t="s">
        <v>268</v>
      </c>
      <c r="B12" s="24" t="s">
        <v>63</v>
      </c>
      <c r="C12" s="23"/>
      <c r="D12" s="100"/>
      <c r="E12" s="23"/>
      <c r="F12" s="101"/>
      <c r="G12" s="102" t="s">
        <v>299</v>
      </c>
      <c r="H12" s="24" t="s">
        <v>271</v>
      </c>
      <c r="I12" s="100" t="s">
        <v>294</v>
      </c>
      <c r="J12" s="120" t="s">
        <v>300</v>
      </c>
      <c r="K12" s="55" t="str">
        <f>HYPERLINK("https://secondarylibrary.crestawards.org/cooking-pasta/62137416","Cooking pasta")</f>
        <v>Cooking pasta</v>
      </c>
      <c r="L12" s="25">
        <v>0</v>
      </c>
      <c r="M12" s="26">
        <v>1</v>
      </c>
      <c r="N12" s="103">
        <v>0</v>
      </c>
      <c r="O12" s="105" t="s">
        <v>58</v>
      </c>
      <c r="P12" s="104" t="s">
        <v>301</v>
      </c>
      <c r="Q12" s="101" t="s">
        <v>302</v>
      </c>
    </row>
    <row r="13" spans="1:17" ht="55.5" customHeight="1" x14ac:dyDescent="0.35">
      <c r="A13" s="23"/>
      <c r="B13" s="24"/>
      <c r="C13" s="23" t="s">
        <v>292</v>
      </c>
      <c r="D13" s="100" t="s">
        <v>62</v>
      </c>
      <c r="E13" s="23"/>
      <c r="F13" s="101"/>
      <c r="G13" s="102" t="s">
        <v>303</v>
      </c>
      <c r="H13" s="24" t="s">
        <v>62</v>
      </c>
      <c r="I13" s="100" t="s">
        <v>294</v>
      </c>
      <c r="J13" s="120" t="s">
        <v>62</v>
      </c>
      <c r="K13" s="55" t="str">
        <f>HYPERLINK("https://secondarylibrary.crestawards.org/detect-fraud-using-chromatography/62214116","Detect fraud using chromatography")</f>
        <v>Detect fraud using chromatography</v>
      </c>
      <c r="L13" s="25">
        <v>0</v>
      </c>
      <c r="M13" s="26">
        <v>1</v>
      </c>
      <c r="N13" s="103">
        <v>0</v>
      </c>
      <c r="O13" s="105" t="s">
        <v>58</v>
      </c>
      <c r="P13" s="104"/>
      <c r="Q13" s="101"/>
    </row>
    <row r="14" spans="1:17" ht="58.5" customHeight="1" x14ac:dyDescent="0.35">
      <c r="A14" s="23"/>
      <c r="B14" s="24"/>
      <c r="C14" s="23" t="s">
        <v>292</v>
      </c>
      <c r="D14" s="100" t="s">
        <v>304</v>
      </c>
      <c r="E14" s="23"/>
      <c r="F14" s="101"/>
      <c r="G14" s="102" t="s">
        <v>303</v>
      </c>
      <c r="H14" s="24" t="s">
        <v>65</v>
      </c>
      <c r="I14" s="100" t="s">
        <v>294</v>
      </c>
      <c r="J14" s="120" t="s">
        <v>62</v>
      </c>
      <c r="K14" s="55" t="str">
        <f>HYPERLINK("https://secondarylibrary.crestawards.org/detecting-drugs/62214113","Detecting drugs")</f>
        <v>Detecting drugs</v>
      </c>
      <c r="L14" s="25">
        <v>0</v>
      </c>
      <c r="M14" s="26">
        <v>1</v>
      </c>
      <c r="N14" s="103">
        <v>0</v>
      </c>
      <c r="O14" s="105" t="s">
        <v>58</v>
      </c>
      <c r="P14" s="104"/>
      <c r="Q14" s="101"/>
    </row>
    <row r="15" spans="1:17" ht="57" customHeight="1" x14ac:dyDescent="0.35">
      <c r="A15" s="23"/>
      <c r="B15" s="24"/>
      <c r="C15" s="23" t="s">
        <v>292</v>
      </c>
      <c r="D15" s="100" t="s">
        <v>305</v>
      </c>
      <c r="E15" s="23"/>
      <c r="F15" s="101"/>
      <c r="G15" s="102" t="s">
        <v>303</v>
      </c>
      <c r="H15" s="24" t="s">
        <v>62</v>
      </c>
      <c r="I15" s="100" t="s">
        <v>294</v>
      </c>
      <c r="J15" s="120" t="s">
        <v>62</v>
      </c>
      <c r="K15" s="55" t="str">
        <f>HYPERLINK("https://secondarylibrary.crestawards.org/detecting-food-fraud/61761932","Detecting food fraud")</f>
        <v>Detecting food fraud</v>
      </c>
      <c r="L15" s="25">
        <v>0</v>
      </c>
      <c r="M15" s="26">
        <v>0</v>
      </c>
      <c r="N15" s="103">
        <v>1</v>
      </c>
      <c r="O15" s="105" t="s">
        <v>58</v>
      </c>
      <c r="P15" s="104"/>
      <c r="Q15" s="101"/>
    </row>
    <row r="16" spans="1:17" ht="44.15" customHeight="1" x14ac:dyDescent="0.35">
      <c r="A16" s="23" t="s">
        <v>306</v>
      </c>
      <c r="B16" s="24" t="s">
        <v>307</v>
      </c>
      <c r="C16" s="23"/>
      <c r="D16" s="100"/>
      <c r="E16" s="23" t="s">
        <v>86</v>
      </c>
      <c r="F16" s="101" t="s">
        <v>308</v>
      </c>
      <c r="G16" s="102" t="s">
        <v>309</v>
      </c>
      <c r="H16" s="24" t="s">
        <v>310</v>
      </c>
      <c r="I16" s="100"/>
      <c r="J16" s="120"/>
      <c r="K16" s="55" t="str">
        <f>HYPERLINK("https://secondarylibrary.crestawards.org/fabrics-for-cold-weather-clothing/62214157","Fabrics for cold weather clothing")</f>
        <v>Fabrics for cold weather clothing</v>
      </c>
      <c r="L16" s="25">
        <v>0</v>
      </c>
      <c r="M16" s="26">
        <v>1</v>
      </c>
      <c r="N16" s="103">
        <v>0</v>
      </c>
      <c r="O16" s="105" t="s">
        <v>58</v>
      </c>
      <c r="P16" s="104"/>
      <c r="Q16" s="101"/>
    </row>
    <row r="17" spans="1:17" ht="43.5" customHeight="1" x14ac:dyDescent="0.35">
      <c r="A17" s="23"/>
      <c r="B17" s="24"/>
      <c r="C17" s="23"/>
      <c r="D17" s="100"/>
      <c r="E17" s="23" t="s">
        <v>73</v>
      </c>
      <c r="F17" s="101" t="s">
        <v>311</v>
      </c>
      <c r="G17" s="102" t="s">
        <v>293</v>
      </c>
      <c r="H17" s="24" t="s">
        <v>312</v>
      </c>
      <c r="I17" s="100"/>
      <c r="J17" s="120"/>
      <c r="K17" s="55" t="str">
        <f>HYPERLINK("https://secondarylibrary.crestawards.org/fraud-detection-testing-metals/61716030","Fraud detection: testing metals")</f>
        <v>Fraud detection: testing metals</v>
      </c>
      <c r="L17" s="25">
        <v>1</v>
      </c>
      <c r="M17" s="26">
        <v>0</v>
      </c>
      <c r="N17" s="103">
        <v>0</v>
      </c>
      <c r="O17" s="105" t="s">
        <v>58</v>
      </c>
      <c r="P17" s="104" t="s">
        <v>68</v>
      </c>
      <c r="Q17" s="101"/>
    </row>
    <row r="18" spans="1:17" ht="43.5" customHeight="1" x14ac:dyDescent="0.35">
      <c r="A18" s="23"/>
      <c r="B18" s="24"/>
      <c r="C18" s="23"/>
      <c r="D18" s="100"/>
      <c r="E18" s="23" t="s">
        <v>86</v>
      </c>
      <c r="F18" s="101" t="s">
        <v>308</v>
      </c>
      <c r="G18" s="102" t="s">
        <v>281</v>
      </c>
      <c r="H18" s="24" t="s">
        <v>313</v>
      </c>
      <c r="I18" s="100"/>
      <c r="J18" s="120"/>
      <c r="K18" s="55" t="str">
        <f>HYPERLINK("https://secondarylibrary.crestawards.org/gold-grand-challenges/62452389","Green building design (Grand Challenge)")</f>
        <v>Green building design (Grand Challenge)</v>
      </c>
      <c r="L18" s="25">
        <v>0</v>
      </c>
      <c r="M18" s="26">
        <v>0</v>
      </c>
      <c r="N18" s="103">
        <v>1</v>
      </c>
      <c r="O18" s="105" t="s">
        <v>58</v>
      </c>
      <c r="P18" s="104" t="s">
        <v>314</v>
      </c>
      <c r="Q18" s="101" t="s">
        <v>315</v>
      </c>
    </row>
    <row r="19" spans="1:17" ht="42" customHeight="1" x14ac:dyDescent="0.35">
      <c r="A19" s="23"/>
      <c r="B19" s="24"/>
      <c r="C19" s="23" t="s">
        <v>292</v>
      </c>
      <c r="D19" s="100" t="s">
        <v>316</v>
      </c>
      <c r="E19" s="23" t="s">
        <v>278</v>
      </c>
      <c r="F19" s="101" t="s">
        <v>144</v>
      </c>
      <c r="G19" s="102" t="s">
        <v>317</v>
      </c>
      <c r="H19" s="24" t="s">
        <v>318</v>
      </c>
      <c r="I19" s="100"/>
      <c r="J19" s="120"/>
      <c r="K19" s="55" t="str">
        <f>HYPERLINK("https://secondarylibrary.crestawards.org/hit-and-run/61716032","Hit and run")</f>
        <v>Hit and run</v>
      </c>
      <c r="L19" s="25">
        <v>0</v>
      </c>
      <c r="M19" s="26">
        <v>1</v>
      </c>
      <c r="N19" s="103">
        <v>0</v>
      </c>
      <c r="O19" s="105" t="s">
        <v>58</v>
      </c>
      <c r="P19" s="104" t="s">
        <v>176</v>
      </c>
      <c r="Q19" s="101"/>
    </row>
    <row r="20" spans="1:17" ht="30" customHeight="1" x14ac:dyDescent="0.35">
      <c r="A20" s="23"/>
      <c r="B20" s="24"/>
      <c r="C20" s="23"/>
      <c r="D20" s="100"/>
      <c r="E20" s="23" t="s">
        <v>278</v>
      </c>
      <c r="F20" s="101" t="s">
        <v>144</v>
      </c>
      <c r="G20" s="102" t="s">
        <v>319</v>
      </c>
      <c r="H20" s="24" t="s">
        <v>320</v>
      </c>
      <c r="I20" s="100"/>
      <c r="J20" s="120"/>
      <c r="K20" s="55" t="str">
        <f>HYPERLINK("https://secondarylibrary.crestawards.org/how-do-rockets-work/61716036","How do rockets work?")</f>
        <v>How do rockets work?</v>
      </c>
      <c r="L20" s="25">
        <v>1</v>
      </c>
      <c r="M20" s="26">
        <v>0</v>
      </c>
      <c r="N20" s="103">
        <v>0</v>
      </c>
      <c r="O20" s="105" t="s">
        <v>58</v>
      </c>
      <c r="P20" s="104" t="s">
        <v>321</v>
      </c>
      <c r="Q20" s="101"/>
    </row>
    <row r="21" spans="1:17" ht="56.15" customHeight="1" x14ac:dyDescent="0.35">
      <c r="A21" s="23"/>
      <c r="B21" s="24"/>
      <c r="C21" s="23" t="s">
        <v>292</v>
      </c>
      <c r="D21" s="100" t="s">
        <v>74</v>
      </c>
      <c r="E21" s="23"/>
      <c r="F21" s="101"/>
      <c r="G21" s="102" t="s">
        <v>322</v>
      </c>
      <c r="H21" s="24" t="s">
        <v>323</v>
      </c>
      <c r="I21" s="100"/>
      <c r="J21" s="120"/>
      <c r="K21" s="55" t="str">
        <f>HYPERLINK("https://secondarylibrary.crestawards.org/how-healthy-is-your-spread/62214120","How healthy is your spread")</f>
        <v>How healthy is your spread</v>
      </c>
      <c r="L21" s="25">
        <v>0</v>
      </c>
      <c r="M21" s="26">
        <v>1</v>
      </c>
      <c r="N21" s="103">
        <v>0</v>
      </c>
      <c r="O21" s="105" t="s">
        <v>58</v>
      </c>
      <c r="P21" s="104" t="s">
        <v>185</v>
      </c>
      <c r="Q21" s="101" t="s">
        <v>324</v>
      </c>
    </row>
    <row r="22" spans="1:17" ht="30" customHeight="1" x14ac:dyDescent="0.35">
      <c r="A22" s="23" t="s">
        <v>268</v>
      </c>
      <c r="B22" s="24" t="s">
        <v>269</v>
      </c>
      <c r="C22" s="23" t="s">
        <v>292</v>
      </c>
      <c r="D22" s="100" t="s">
        <v>325</v>
      </c>
      <c r="E22" s="23"/>
      <c r="F22" s="101"/>
      <c r="G22" s="96" t="s">
        <v>270</v>
      </c>
      <c r="H22" s="24" t="s">
        <v>271</v>
      </c>
      <c r="I22" s="100" t="s">
        <v>326</v>
      </c>
      <c r="J22" s="120" t="s">
        <v>63</v>
      </c>
      <c r="K22" s="55" t="str">
        <f>HYPERLINK("https://secondarylibrary.crestawards.org/how-much-starch-is-in-a-potato/62137799","How much starch is in a potato")</f>
        <v>How much starch is in a potato</v>
      </c>
      <c r="L22" s="25">
        <v>0</v>
      </c>
      <c r="M22" s="26">
        <v>0</v>
      </c>
      <c r="N22" s="103">
        <v>1</v>
      </c>
      <c r="O22" s="105" t="s">
        <v>58</v>
      </c>
      <c r="P22" s="104"/>
      <c r="Q22" s="101" t="s">
        <v>327</v>
      </c>
    </row>
    <row r="23" spans="1:17" ht="44.15" customHeight="1" x14ac:dyDescent="0.35">
      <c r="A23" s="23" t="s">
        <v>306</v>
      </c>
      <c r="B23" s="24" t="s">
        <v>76</v>
      </c>
      <c r="C23" s="23"/>
      <c r="D23" s="100"/>
      <c r="E23" s="23" t="s">
        <v>328</v>
      </c>
      <c r="F23" s="101" t="s">
        <v>329</v>
      </c>
      <c r="G23" s="102" t="s">
        <v>309</v>
      </c>
      <c r="H23" s="24" t="s">
        <v>330</v>
      </c>
      <c r="I23" s="100"/>
      <c r="J23" s="120"/>
      <c r="K23" s="55" t="str">
        <f>HYPERLINK("https://secondarylibrary.crestawards.org/how-quick-are-your-reactions/62275536","How quick are your reactions?")</f>
        <v>How quick are your reactions?</v>
      </c>
      <c r="L23" s="25">
        <v>0</v>
      </c>
      <c r="M23" s="26">
        <v>0</v>
      </c>
      <c r="N23" s="103">
        <v>1</v>
      </c>
      <c r="O23" s="105" t="s">
        <v>58</v>
      </c>
      <c r="P23" s="104" t="s">
        <v>331</v>
      </c>
      <c r="Q23" s="101" t="s">
        <v>332</v>
      </c>
    </row>
    <row r="24" spans="1:17" ht="43.5" customHeight="1" x14ac:dyDescent="0.35">
      <c r="A24" s="23" t="s">
        <v>306</v>
      </c>
      <c r="B24" s="24" t="s">
        <v>76</v>
      </c>
      <c r="C24" s="23"/>
      <c r="D24" s="100"/>
      <c r="E24" s="23" t="s">
        <v>328</v>
      </c>
      <c r="F24" s="101" t="s">
        <v>333</v>
      </c>
      <c r="G24" s="102" t="s">
        <v>334</v>
      </c>
      <c r="H24" s="24" t="s">
        <v>335</v>
      </c>
      <c r="I24" s="100"/>
      <c r="J24" s="120"/>
      <c r="K24" s="55" t="str">
        <f>HYPERLINK("https://secondarylibrary.crestawards.org/how-steady-is-your-hand/61716042","How steady is your hand")</f>
        <v>How steady is your hand</v>
      </c>
      <c r="L24" s="25">
        <v>0</v>
      </c>
      <c r="M24" s="26">
        <v>1</v>
      </c>
      <c r="N24" s="103">
        <v>0</v>
      </c>
      <c r="O24" s="105" t="s">
        <v>58</v>
      </c>
      <c r="P24" s="104"/>
      <c r="Q24" s="101"/>
    </row>
    <row r="25" spans="1:17" ht="42" customHeight="1" x14ac:dyDescent="0.35">
      <c r="A25" s="23"/>
      <c r="B25" s="24"/>
      <c r="C25" s="23"/>
      <c r="D25" s="100"/>
      <c r="E25" s="23" t="s">
        <v>275</v>
      </c>
      <c r="F25" s="101" t="s">
        <v>280</v>
      </c>
      <c r="G25" s="102" t="s">
        <v>281</v>
      </c>
      <c r="H25" s="24" t="s">
        <v>282</v>
      </c>
      <c r="I25" s="100"/>
      <c r="J25" s="120"/>
      <c r="K25" s="55" t="str">
        <f>HYPERLINK("https://secondarylibrary.crestawards.org/how-strong-are-climbing-ropes/62137420","How strong are climbing ropes")</f>
        <v>How strong are climbing ropes</v>
      </c>
      <c r="L25" s="25">
        <v>0</v>
      </c>
      <c r="M25" s="26">
        <v>1</v>
      </c>
      <c r="N25" s="103">
        <v>0</v>
      </c>
      <c r="O25" s="105" t="s">
        <v>58</v>
      </c>
      <c r="P25" s="104" t="s">
        <v>277</v>
      </c>
      <c r="Q25" s="101" t="s">
        <v>336</v>
      </c>
    </row>
    <row r="26" spans="1:17" ht="41.15" customHeight="1" x14ac:dyDescent="0.35">
      <c r="A26" s="23"/>
      <c r="B26" s="24"/>
      <c r="C26" s="23"/>
      <c r="D26" s="100"/>
      <c r="E26" s="23" t="s">
        <v>105</v>
      </c>
      <c r="F26" s="101" t="s">
        <v>194</v>
      </c>
      <c r="G26" s="102" t="s">
        <v>296</v>
      </c>
      <c r="H26" s="24" t="s">
        <v>297</v>
      </c>
      <c r="I26" s="100"/>
      <c r="J26" s="120"/>
      <c r="K26" s="56" t="s">
        <v>77</v>
      </c>
      <c r="L26" s="25">
        <v>1</v>
      </c>
      <c r="M26" s="26">
        <v>0</v>
      </c>
      <c r="N26" s="103">
        <v>0</v>
      </c>
      <c r="O26" s="105"/>
      <c r="P26" s="104"/>
      <c r="Q26" s="101"/>
    </row>
    <row r="27" spans="1:17" ht="45" customHeight="1" x14ac:dyDescent="0.35">
      <c r="A27" s="23"/>
      <c r="B27" s="24"/>
      <c r="C27" s="23" t="s">
        <v>337</v>
      </c>
      <c r="D27" s="100" t="s">
        <v>338</v>
      </c>
      <c r="E27" s="23"/>
      <c r="F27" s="101"/>
      <c r="G27" s="102" t="s">
        <v>339</v>
      </c>
      <c r="H27" s="24" t="s">
        <v>340</v>
      </c>
      <c r="I27" s="122" t="s">
        <v>341</v>
      </c>
      <c r="J27" s="120" t="s">
        <v>342</v>
      </c>
      <c r="K27" s="57" t="str">
        <f>HYPERLINK("https://secondarylibrary.crestawards.org/silver-grand-challenges/62452387","Hydrogen fuel cell (Grand Challenge)")</f>
        <v>Hydrogen fuel cell (Grand Challenge)</v>
      </c>
      <c r="L27" s="25">
        <v>0</v>
      </c>
      <c r="M27" s="26">
        <v>1</v>
      </c>
      <c r="N27" s="103">
        <v>0</v>
      </c>
      <c r="O27" s="105" t="s">
        <v>58</v>
      </c>
      <c r="P27" s="104" t="s">
        <v>343</v>
      </c>
      <c r="Q27" s="101" t="s">
        <v>344</v>
      </c>
    </row>
    <row r="28" spans="1:17" ht="41.15" customHeight="1" x14ac:dyDescent="0.35">
      <c r="A28" s="23" t="s">
        <v>197</v>
      </c>
      <c r="B28" s="24" t="s">
        <v>345</v>
      </c>
      <c r="C28" s="23" t="s">
        <v>292</v>
      </c>
      <c r="D28" s="100" t="s">
        <v>346</v>
      </c>
      <c r="E28" s="23"/>
      <c r="F28" s="101"/>
      <c r="G28" s="102" t="s">
        <v>347</v>
      </c>
      <c r="H28" s="24" t="s">
        <v>348</v>
      </c>
      <c r="I28" s="100" t="s">
        <v>349</v>
      </c>
      <c r="J28" s="120" t="s">
        <v>346</v>
      </c>
      <c r="K28" s="55" t="str">
        <f>HYPERLINK("https://secondarylibrary.crestawards.org/ileaps-climate-science-silver-resources/62671813","In the air (Climate Science)")</f>
        <v>In the air (Climate Science)</v>
      </c>
      <c r="L28" s="25">
        <v>0</v>
      </c>
      <c r="M28" s="26">
        <v>1</v>
      </c>
      <c r="N28" s="103">
        <v>0</v>
      </c>
      <c r="O28" s="105" t="s">
        <v>58</v>
      </c>
      <c r="P28" s="104"/>
      <c r="Q28" s="101"/>
    </row>
    <row r="29" spans="1:17" ht="43" customHeight="1" x14ac:dyDescent="0.35">
      <c r="A29" s="23"/>
      <c r="B29" s="24"/>
      <c r="C29" s="23"/>
      <c r="D29" s="100"/>
      <c r="E29" s="23" t="s">
        <v>86</v>
      </c>
      <c r="F29" s="101" t="s">
        <v>308</v>
      </c>
      <c r="G29" s="102" t="s">
        <v>309</v>
      </c>
      <c r="H29" s="24" t="s">
        <v>310</v>
      </c>
      <c r="I29" s="100"/>
      <c r="J29" s="120"/>
      <c r="K29" s="55" t="str">
        <f>HYPERLINK("https://secondarylibrary.crestawards.org/insulating-fabrics/61716039","Insulating fabrics")</f>
        <v>Insulating fabrics</v>
      </c>
      <c r="L29" s="25">
        <v>1</v>
      </c>
      <c r="M29" s="26">
        <v>0</v>
      </c>
      <c r="N29" s="103">
        <v>0</v>
      </c>
      <c r="O29" s="105" t="s">
        <v>58</v>
      </c>
      <c r="P29" s="104"/>
      <c r="Q29" s="101"/>
    </row>
    <row r="30" spans="1:17" ht="43.5" customHeight="1" x14ac:dyDescent="0.35">
      <c r="A30" s="23"/>
      <c r="B30" s="24"/>
      <c r="C30" s="23"/>
      <c r="D30" s="100"/>
      <c r="E30" s="23" t="s">
        <v>86</v>
      </c>
      <c r="F30" s="101" t="s">
        <v>350</v>
      </c>
      <c r="G30" s="102"/>
      <c r="H30" s="24"/>
      <c r="I30" s="100"/>
      <c r="J30" s="120"/>
      <c r="K30" s="56" t="s">
        <v>81</v>
      </c>
      <c r="L30" s="25">
        <v>0</v>
      </c>
      <c r="M30" s="26">
        <v>0</v>
      </c>
      <c r="N30" s="103">
        <v>1</v>
      </c>
      <c r="O30" s="105" t="s">
        <v>58</v>
      </c>
      <c r="P30" s="104" t="s">
        <v>351</v>
      </c>
      <c r="Q30" s="101"/>
    </row>
    <row r="31" spans="1:17" ht="43.5" customHeight="1" x14ac:dyDescent="0.35">
      <c r="A31" s="23"/>
      <c r="B31" s="24"/>
      <c r="C31" s="23"/>
      <c r="D31" s="100"/>
      <c r="E31" s="23" t="s">
        <v>278</v>
      </c>
      <c r="F31" s="101" t="s">
        <v>352</v>
      </c>
      <c r="G31" s="102" t="s">
        <v>317</v>
      </c>
      <c r="H31" s="24" t="s">
        <v>318</v>
      </c>
      <c r="I31" s="100"/>
      <c r="J31" s="120"/>
      <c r="K31" s="55" t="str">
        <f>HYPERLINK("https://secondarylibrary.crestawards.org/investigating-crash-damage/62275539","Investigating crash damage")</f>
        <v>Investigating crash damage</v>
      </c>
      <c r="L31" s="25">
        <v>0</v>
      </c>
      <c r="M31" s="26">
        <v>0</v>
      </c>
      <c r="N31" s="103">
        <v>1</v>
      </c>
      <c r="O31" s="105" t="s">
        <v>58</v>
      </c>
      <c r="P31" s="104" t="s">
        <v>353</v>
      </c>
      <c r="Q31" s="101" t="s">
        <v>354</v>
      </c>
    </row>
    <row r="32" spans="1:17" ht="42.65" customHeight="1" x14ac:dyDescent="0.35">
      <c r="A32" s="23" t="s">
        <v>355</v>
      </c>
      <c r="B32" s="24" t="s">
        <v>356</v>
      </c>
      <c r="C32" s="23" t="s">
        <v>73</v>
      </c>
      <c r="D32" s="100" t="s">
        <v>357</v>
      </c>
      <c r="E32" s="23"/>
      <c r="F32" s="101"/>
      <c r="G32" s="102" t="s">
        <v>358</v>
      </c>
      <c r="H32" s="24" t="s">
        <v>359</v>
      </c>
      <c r="I32" s="100"/>
      <c r="J32" s="120"/>
      <c r="K32" s="55" t="str">
        <f>HYPERLINK("https://secondarylibrary.crestawards.org/investigating-vitamin-supplements/62137803","Investigating vitamin supplements")</f>
        <v>Investigating vitamin supplements</v>
      </c>
      <c r="L32" s="25">
        <v>0</v>
      </c>
      <c r="M32" s="26">
        <v>0</v>
      </c>
      <c r="N32" s="103">
        <v>1</v>
      </c>
      <c r="O32" s="105" t="s">
        <v>58</v>
      </c>
      <c r="P32" s="104" t="s">
        <v>185</v>
      </c>
      <c r="Q32" s="101" t="s">
        <v>360</v>
      </c>
    </row>
    <row r="33" spans="1:17" ht="45" customHeight="1" x14ac:dyDescent="0.35">
      <c r="A33" s="23"/>
      <c r="B33" s="24"/>
      <c r="C33" s="23"/>
      <c r="D33" s="100"/>
      <c r="E33" s="23" t="s">
        <v>278</v>
      </c>
      <c r="F33" s="101" t="s">
        <v>361</v>
      </c>
      <c r="G33" s="102" t="s">
        <v>317</v>
      </c>
      <c r="H33" s="24" t="s">
        <v>362</v>
      </c>
      <c r="I33" s="100"/>
      <c r="J33" s="120"/>
      <c r="K33" s="55" t="str">
        <f>HYPERLINK("https://secondarylibrary.crestawards.org/make-a-rollercoaster-faster/62205990","Make a rollercoaster faster")</f>
        <v>Make a rollercoaster faster</v>
      </c>
      <c r="L33" s="25">
        <v>1</v>
      </c>
      <c r="M33" s="26">
        <v>0</v>
      </c>
      <c r="N33" s="103">
        <v>0</v>
      </c>
      <c r="O33" s="105" t="s">
        <v>58</v>
      </c>
      <c r="P33" s="104" t="s">
        <v>353</v>
      </c>
      <c r="Q33" s="101" t="s">
        <v>354</v>
      </c>
    </row>
    <row r="34" spans="1:17" ht="46" customHeight="1" x14ac:dyDescent="0.35">
      <c r="A34" s="23"/>
      <c r="B34" s="24"/>
      <c r="C34" s="23" t="s">
        <v>283</v>
      </c>
      <c r="D34" s="100" t="s">
        <v>363</v>
      </c>
      <c r="E34" s="23"/>
      <c r="F34" s="101"/>
      <c r="G34" s="102" t="s">
        <v>364</v>
      </c>
      <c r="H34" s="24" t="s">
        <v>365</v>
      </c>
      <c r="I34" s="100" t="s">
        <v>366</v>
      </c>
      <c r="J34" s="120" t="s">
        <v>367</v>
      </c>
      <c r="K34" s="55" t="str">
        <f>HYPERLINK("https://secondarylibrary.crestawards.org/make-and-analyse-painkillers/62214127","Make and analyse pain relievers")</f>
        <v>Make and analyse pain relievers</v>
      </c>
      <c r="L34" s="25">
        <v>0</v>
      </c>
      <c r="M34" s="26">
        <v>1</v>
      </c>
      <c r="N34" s="103">
        <v>0</v>
      </c>
      <c r="O34" s="105" t="s">
        <v>58</v>
      </c>
      <c r="P34" s="104" t="s">
        <v>368</v>
      </c>
      <c r="Q34" s="101" t="s">
        <v>369</v>
      </c>
    </row>
    <row r="35" spans="1:17" ht="42" customHeight="1" x14ac:dyDescent="0.35">
      <c r="A35" s="23" t="s">
        <v>370</v>
      </c>
      <c r="B35" s="24" t="s">
        <v>152</v>
      </c>
      <c r="C35" s="23" t="s">
        <v>283</v>
      </c>
      <c r="D35" s="100" t="s">
        <v>371</v>
      </c>
      <c r="E35" s="23"/>
      <c r="F35" s="101"/>
      <c r="G35" s="102"/>
      <c r="H35" s="24"/>
      <c r="I35" s="100"/>
      <c r="J35" s="120"/>
      <c r="K35" s="55" t="str">
        <f>HYPERLINK("https://secondarylibrary.crestawards.org/measuring-alcohol-content/62214138","Measuring alcohol content")</f>
        <v>Measuring alcohol content</v>
      </c>
      <c r="L35" s="25">
        <v>0</v>
      </c>
      <c r="M35" s="26">
        <v>1</v>
      </c>
      <c r="N35" s="103">
        <v>0</v>
      </c>
      <c r="O35" s="105" t="s">
        <v>58</v>
      </c>
      <c r="P35" s="104" t="s">
        <v>372</v>
      </c>
      <c r="Q35" s="101" t="s">
        <v>373</v>
      </c>
    </row>
    <row r="36" spans="1:17" ht="42" customHeight="1" x14ac:dyDescent="0.35">
      <c r="A36" s="23"/>
      <c r="B36" s="24"/>
      <c r="C36" s="23"/>
      <c r="D36" s="100"/>
      <c r="E36" s="23" t="s">
        <v>275</v>
      </c>
      <c r="F36" s="101" t="s">
        <v>276</v>
      </c>
      <c r="G36" s="102" t="s">
        <v>281</v>
      </c>
      <c r="H36" s="24" t="s">
        <v>282</v>
      </c>
      <c r="I36" s="100"/>
      <c r="J36" s="120"/>
      <c r="K36" s="56" t="s">
        <v>87</v>
      </c>
      <c r="L36" s="25">
        <v>0</v>
      </c>
      <c r="M36" s="26">
        <v>0</v>
      </c>
      <c r="N36" s="103">
        <v>1</v>
      </c>
      <c r="O36" s="105" t="s">
        <v>58</v>
      </c>
      <c r="P36" s="104" t="s">
        <v>374</v>
      </c>
      <c r="Q36" s="101"/>
    </row>
    <row r="37" spans="1:17" ht="43" customHeight="1" x14ac:dyDescent="0.35">
      <c r="A37" s="23" t="s">
        <v>197</v>
      </c>
      <c r="B37" s="24" t="s">
        <v>345</v>
      </c>
      <c r="C37" s="23" t="s">
        <v>375</v>
      </c>
      <c r="D37" s="100" t="s">
        <v>376</v>
      </c>
      <c r="E37" s="23"/>
      <c r="F37" s="101"/>
      <c r="G37" s="102" t="s">
        <v>347</v>
      </c>
      <c r="H37" s="24" t="s">
        <v>377</v>
      </c>
      <c r="I37" s="100" t="s">
        <v>349</v>
      </c>
      <c r="J37" s="120" t="s">
        <v>348</v>
      </c>
      <c r="K37" s="55" t="str">
        <f>HYPERLINK("https://secondarylibrary.crestawards.org/monitoring-acid-rain/62206088","Monitoring acid rain")</f>
        <v>Monitoring acid rain</v>
      </c>
      <c r="L37" s="25">
        <v>1</v>
      </c>
      <c r="M37" s="26">
        <v>0</v>
      </c>
      <c r="N37" s="103">
        <v>0</v>
      </c>
      <c r="O37" s="105" t="s">
        <v>58</v>
      </c>
      <c r="P37" s="104" t="s">
        <v>185</v>
      </c>
      <c r="Q37" s="101" t="s">
        <v>378</v>
      </c>
    </row>
    <row r="38" spans="1:17" ht="57.65" customHeight="1" x14ac:dyDescent="0.35">
      <c r="A38" s="23"/>
      <c r="B38" s="24"/>
      <c r="C38" s="23" t="s">
        <v>73</v>
      </c>
      <c r="D38" s="100" t="s">
        <v>357</v>
      </c>
      <c r="E38" s="23"/>
      <c r="F38" s="101"/>
      <c r="G38" s="102" t="s">
        <v>379</v>
      </c>
      <c r="H38" s="24" t="s">
        <v>380</v>
      </c>
      <c r="I38" s="100" t="s">
        <v>349</v>
      </c>
      <c r="J38" s="120" t="s">
        <v>381</v>
      </c>
      <c r="K38" s="55" t="str">
        <f>HYPERLINK("https://secondarylibrary.crestawards.org/monitoring-lead-pollution/62275540","Monitoring lead pollution")</f>
        <v>Monitoring lead pollution</v>
      </c>
      <c r="L38" s="25">
        <v>0</v>
      </c>
      <c r="M38" s="26">
        <v>0</v>
      </c>
      <c r="N38" s="103">
        <v>1</v>
      </c>
      <c r="O38" s="105" t="s">
        <v>58</v>
      </c>
      <c r="P38" s="104"/>
      <c r="Q38" s="101"/>
    </row>
    <row r="39" spans="1:17" ht="43.5" customHeight="1" x14ac:dyDescent="0.35">
      <c r="A39" s="23" t="s">
        <v>197</v>
      </c>
      <c r="B39" s="24" t="s">
        <v>345</v>
      </c>
      <c r="C39" s="23" t="s">
        <v>73</v>
      </c>
      <c r="D39" s="100" t="s">
        <v>357</v>
      </c>
      <c r="E39" s="23"/>
      <c r="F39" s="101"/>
      <c r="G39" s="102" t="s">
        <v>382</v>
      </c>
      <c r="H39" s="24" t="s">
        <v>383</v>
      </c>
      <c r="I39" s="100" t="s">
        <v>349</v>
      </c>
      <c r="J39" s="120" t="s">
        <v>348</v>
      </c>
      <c r="K39" s="55" t="str">
        <f>HYPERLINK("https://secondarylibrary.crestawards.org/monitoring-water-pollution/62214145","Monitoring water pollution")</f>
        <v>Monitoring water pollution</v>
      </c>
      <c r="L39" s="25">
        <v>0</v>
      </c>
      <c r="M39" s="26">
        <v>1</v>
      </c>
      <c r="N39" s="103">
        <v>0</v>
      </c>
      <c r="O39" s="105" t="s">
        <v>58</v>
      </c>
      <c r="P39" s="104" t="s">
        <v>185</v>
      </c>
      <c r="Q39" s="101" t="s">
        <v>384</v>
      </c>
    </row>
    <row r="40" spans="1:17" ht="56.5" customHeight="1" x14ac:dyDescent="0.35">
      <c r="A40" s="36" t="s">
        <v>306</v>
      </c>
      <c r="B40" s="29" t="s">
        <v>307</v>
      </c>
      <c r="C40" s="23" t="s">
        <v>292</v>
      </c>
      <c r="D40" s="100" t="s">
        <v>385</v>
      </c>
      <c r="E40" s="23"/>
      <c r="F40" s="105"/>
      <c r="G40" s="102" t="s">
        <v>386</v>
      </c>
      <c r="H40" s="29" t="s">
        <v>387</v>
      </c>
      <c r="I40" s="100" t="s">
        <v>294</v>
      </c>
      <c r="J40" s="120" t="s">
        <v>388</v>
      </c>
      <c r="K40" s="55" t="str">
        <f>HYPERLINK("https://secondarylibrary.crestawards.org/oral-rehydration-therapies/62137365","Oral rehydration therapies")</f>
        <v>Oral rehydration therapies</v>
      </c>
      <c r="L40" s="25">
        <v>0</v>
      </c>
      <c r="M40" s="26">
        <v>1</v>
      </c>
      <c r="N40" s="103">
        <v>0</v>
      </c>
      <c r="O40" s="105" t="s">
        <v>58</v>
      </c>
      <c r="P40" s="104" t="s">
        <v>185</v>
      </c>
      <c r="Q40" s="101" t="s">
        <v>384</v>
      </c>
    </row>
    <row r="41" spans="1:17" ht="42.65" customHeight="1" x14ac:dyDescent="0.35">
      <c r="A41" s="23" t="s">
        <v>197</v>
      </c>
      <c r="B41" s="24" t="s">
        <v>389</v>
      </c>
      <c r="C41" s="23"/>
      <c r="D41" s="100"/>
      <c r="E41" s="23"/>
      <c r="F41" s="101"/>
      <c r="G41" s="102" t="s">
        <v>347</v>
      </c>
      <c r="H41" s="24" t="s">
        <v>390</v>
      </c>
      <c r="I41" s="100" t="s">
        <v>391</v>
      </c>
      <c r="J41" s="120" t="s">
        <v>392</v>
      </c>
      <c r="K41" s="55" t="str">
        <f>HYPERLINK("https://secondarylibrary.crestawards.org/plant-growth-and-fertilisers/61716040","Plant growth and fertilisers")</f>
        <v>Plant growth and fertilisers</v>
      </c>
      <c r="L41" s="25">
        <v>0</v>
      </c>
      <c r="M41" s="26">
        <v>1</v>
      </c>
      <c r="N41" s="103">
        <v>0</v>
      </c>
      <c r="O41" s="105" t="s">
        <v>58</v>
      </c>
      <c r="P41" s="104" t="s">
        <v>331</v>
      </c>
      <c r="Q41" s="101" t="s">
        <v>393</v>
      </c>
    </row>
    <row r="42" spans="1:17" ht="42" customHeight="1" x14ac:dyDescent="0.35">
      <c r="A42" s="23" t="s">
        <v>197</v>
      </c>
      <c r="B42" s="24" t="s">
        <v>389</v>
      </c>
      <c r="C42" s="23"/>
      <c r="D42" s="100"/>
      <c r="E42" s="23"/>
      <c r="F42" s="101"/>
      <c r="G42" s="102" t="s">
        <v>347</v>
      </c>
      <c r="H42" s="24" t="s">
        <v>390</v>
      </c>
      <c r="I42" s="100" t="s">
        <v>391</v>
      </c>
      <c r="J42" s="120" t="s">
        <v>392</v>
      </c>
      <c r="K42" s="55" t="str">
        <f>HYPERLINK("https://secondarylibrary.crestawards.org/plant-nutrients/61716041","Plant growth and nutrients")</f>
        <v>Plant growth and nutrients</v>
      </c>
      <c r="L42" s="25">
        <v>1</v>
      </c>
      <c r="M42" s="26">
        <v>0</v>
      </c>
      <c r="N42" s="103">
        <v>0</v>
      </c>
      <c r="O42" s="105" t="s">
        <v>58</v>
      </c>
      <c r="P42" s="104"/>
      <c r="Q42" s="101"/>
    </row>
    <row r="43" spans="1:17" ht="42.65" customHeight="1" x14ac:dyDescent="0.35">
      <c r="A43" s="23"/>
      <c r="B43" s="24"/>
      <c r="C43" s="23"/>
      <c r="D43" s="100"/>
      <c r="E43" s="23" t="s">
        <v>73</v>
      </c>
      <c r="F43" s="101" t="s">
        <v>68</v>
      </c>
      <c r="G43" s="102" t="s">
        <v>281</v>
      </c>
      <c r="H43" s="24" t="s">
        <v>68</v>
      </c>
      <c r="I43" s="100"/>
      <c r="J43" s="120"/>
      <c r="K43" s="55" t="str">
        <f>HYPERLINK("https://secondarylibrary.crestawards.org/quality-control/62206092","Quality control")</f>
        <v>Quality control</v>
      </c>
      <c r="L43" s="25">
        <v>1</v>
      </c>
      <c r="M43" s="26">
        <v>0</v>
      </c>
      <c r="N43" s="103">
        <v>0</v>
      </c>
      <c r="O43" s="105" t="s">
        <v>58</v>
      </c>
      <c r="P43" s="104"/>
      <c r="Q43" s="101"/>
    </row>
    <row r="44" spans="1:17" ht="85" customHeight="1" x14ac:dyDescent="0.35">
      <c r="A44" s="23"/>
      <c r="B44" s="24"/>
      <c r="C44" s="23" t="s">
        <v>292</v>
      </c>
      <c r="D44" s="100" t="s">
        <v>394</v>
      </c>
      <c r="E44" s="23"/>
      <c r="F44" s="101"/>
      <c r="G44" s="102" t="s">
        <v>382</v>
      </c>
      <c r="H44" s="24" t="s">
        <v>395</v>
      </c>
      <c r="I44" s="100"/>
      <c r="J44" s="120"/>
      <c r="K44" s="56" t="s">
        <v>99</v>
      </c>
      <c r="L44" s="25">
        <v>0</v>
      </c>
      <c r="M44" s="26">
        <v>0</v>
      </c>
      <c r="N44" s="103">
        <v>1</v>
      </c>
      <c r="O44" s="105" t="s">
        <v>58</v>
      </c>
      <c r="P44" s="104" t="s">
        <v>233</v>
      </c>
      <c r="Q44" s="101" t="s">
        <v>75</v>
      </c>
    </row>
    <row r="45" spans="1:17" ht="56.5" customHeight="1" x14ac:dyDescent="0.35">
      <c r="A45" s="23" t="s">
        <v>396</v>
      </c>
      <c r="B45" s="24" t="s">
        <v>231</v>
      </c>
      <c r="C45" s="23" t="s">
        <v>292</v>
      </c>
      <c r="D45" s="100" t="s">
        <v>229</v>
      </c>
      <c r="E45" s="23"/>
      <c r="F45" s="101"/>
      <c r="G45" s="102" t="s">
        <v>397</v>
      </c>
      <c r="H45" s="24" t="s">
        <v>398</v>
      </c>
      <c r="I45" s="100"/>
      <c r="J45" s="120"/>
      <c r="K45" s="55" t="str">
        <f>HYPERLINK("https://secondarylibrary.crestawards.org/revealing-fingerprints/62206096","Revealing fingerprints")</f>
        <v>Revealing fingerprints</v>
      </c>
      <c r="L45" s="25">
        <v>1</v>
      </c>
      <c r="M45" s="26">
        <v>0</v>
      </c>
      <c r="N45" s="103">
        <v>0</v>
      </c>
      <c r="O45" s="105" t="s">
        <v>58</v>
      </c>
      <c r="P45" s="104"/>
      <c r="Q45" s="101"/>
    </row>
    <row r="46" spans="1:17" ht="30" customHeight="1" x14ac:dyDescent="0.35">
      <c r="A46" s="23"/>
      <c r="B46" s="24"/>
      <c r="C46" s="23"/>
      <c r="D46" s="100"/>
      <c r="E46" s="23"/>
      <c r="F46" s="101"/>
      <c r="G46" s="102"/>
      <c r="H46" s="24"/>
      <c r="I46" s="100"/>
      <c r="J46" s="120"/>
      <c r="K46" s="55" t="str">
        <f>HYPERLINK("https://secondarylibrary.crestawards.org/sailing-clothing/61716037","Sailing clothing")</f>
        <v>Sailing clothing</v>
      </c>
      <c r="L46" s="25">
        <v>1</v>
      </c>
      <c r="M46" s="26">
        <v>0</v>
      </c>
      <c r="N46" s="103">
        <v>0</v>
      </c>
      <c r="O46" s="105"/>
      <c r="P46" s="104"/>
      <c r="Q46" s="101"/>
    </row>
    <row r="47" spans="1:17" ht="30" customHeight="1" x14ac:dyDescent="0.35">
      <c r="A47" s="23"/>
      <c r="B47" s="24"/>
      <c r="C47" s="23"/>
      <c r="D47" s="100"/>
      <c r="E47" s="23"/>
      <c r="F47" s="101"/>
      <c r="G47" s="102"/>
      <c r="H47" s="24"/>
      <c r="I47" s="100"/>
      <c r="J47" s="120"/>
      <c r="K47" s="55" t="str">
        <f>HYPERLINK("https://secondarylibrary.crestawards.org/shampoo-and-hair-types/62137441","Shampoo and hair types")</f>
        <v>Shampoo and hair types</v>
      </c>
      <c r="L47" s="25">
        <v>0</v>
      </c>
      <c r="M47" s="26">
        <v>1</v>
      </c>
      <c r="N47" s="103">
        <v>0</v>
      </c>
      <c r="O47" s="105"/>
      <c r="P47" s="104"/>
      <c r="Q47" s="101"/>
    </row>
    <row r="48" spans="1:17" ht="68.5" customHeight="1" x14ac:dyDescent="0.35">
      <c r="A48" s="23"/>
      <c r="B48" s="24"/>
      <c r="C48" s="23"/>
      <c r="D48" s="100"/>
      <c r="E48" s="23" t="s">
        <v>105</v>
      </c>
      <c r="F48" s="101" t="s">
        <v>295</v>
      </c>
      <c r="G48" s="102" t="s">
        <v>296</v>
      </c>
      <c r="H48" s="24" t="s">
        <v>297</v>
      </c>
      <c r="I48" s="100"/>
      <c r="J48" s="120"/>
      <c r="K48" s="55" t="str">
        <f>HYPERLINK("https://secondarylibrary.crestawards.org/testing-suncreams/62137428","Testing suncreams")</f>
        <v>Testing suncreams</v>
      </c>
      <c r="L48" s="25">
        <v>0</v>
      </c>
      <c r="M48" s="26">
        <v>1</v>
      </c>
      <c r="N48" s="103">
        <v>0</v>
      </c>
      <c r="O48" s="105" t="s">
        <v>58</v>
      </c>
      <c r="P48" s="104"/>
      <c r="Q48" s="101"/>
    </row>
    <row r="49" spans="1:17" ht="30" customHeight="1" x14ac:dyDescent="0.35">
      <c r="A49" s="23"/>
      <c r="B49" s="24"/>
      <c r="C49" s="23"/>
      <c r="D49" s="100"/>
      <c r="E49" s="23"/>
      <c r="F49" s="101"/>
      <c r="G49" s="102"/>
      <c r="H49" s="24"/>
      <c r="I49" s="100"/>
      <c r="J49" s="120"/>
      <c r="K49" s="55" t="str">
        <f>HYPERLINK("https://secondarylibrary.crestawards.org/testing-toothpastes/61716035","Testing toothpastes")</f>
        <v>Testing toothpastes</v>
      </c>
      <c r="L49" s="25">
        <v>0</v>
      </c>
      <c r="M49" s="26">
        <v>1</v>
      </c>
      <c r="N49" s="103">
        <v>0</v>
      </c>
      <c r="O49" s="105"/>
      <c r="P49" s="104"/>
      <c r="Q49" s="101"/>
    </row>
    <row r="50" spans="1:17" ht="54.65" customHeight="1" x14ac:dyDescent="0.35">
      <c r="A50" s="23" t="s">
        <v>268</v>
      </c>
      <c r="B50" s="24" t="s">
        <v>399</v>
      </c>
      <c r="C50" s="23"/>
      <c r="D50" s="100"/>
      <c r="E50" s="23"/>
      <c r="F50" s="101"/>
      <c r="G50" s="102" t="s">
        <v>287</v>
      </c>
      <c r="H50" s="24" t="s">
        <v>400</v>
      </c>
      <c r="I50" s="100" t="s">
        <v>401</v>
      </c>
      <c r="J50" s="120" t="s">
        <v>402</v>
      </c>
      <c r="K50" s="55" t="str">
        <f>HYPERLINK("https://secondarylibrary.crestawards.org/the-effect-of-additives-on-bread/62137800","The effect of additives on bread")</f>
        <v>The effect of additives on bread</v>
      </c>
      <c r="L50" s="25">
        <v>0</v>
      </c>
      <c r="M50" s="26">
        <v>0</v>
      </c>
      <c r="N50" s="103">
        <v>1</v>
      </c>
      <c r="O50" s="105" t="s">
        <v>58</v>
      </c>
      <c r="P50" s="104" t="s">
        <v>403</v>
      </c>
      <c r="Q50" s="101" t="s">
        <v>404</v>
      </c>
    </row>
    <row r="51" spans="1:17" ht="42.65" customHeight="1" x14ac:dyDescent="0.35">
      <c r="A51" s="23" t="s">
        <v>268</v>
      </c>
      <c r="B51" s="24" t="s">
        <v>405</v>
      </c>
      <c r="C51" s="23"/>
      <c r="D51" s="100"/>
      <c r="E51" s="23" t="s">
        <v>275</v>
      </c>
      <c r="F51" s="101" t="s">
        <v>123</v>
      </c>
      <c r="G51" s="102" t="s">
        <v>281</v>
      </c>
      <c r="H51" s="24" t="s">
        <v>282</v>
      </c>
      <c r="I51" s="100"/>
      <c r="J51" s="120"/>
      <c r="K51" s="55" t="str">
        <f>HYPERLINK("https://secondarylibrary.crestawards.org/the-effect-of-treatments-on-hair/62137805","The effect of treatments on hair")</f>
        <v>The effect of treatments on hair</v>
      </c>
      <c r="L51" s="25">
        <v>0</v>
      </c>
      <c r="M51" s="26">
        <v>0</v>
      </c>
      <c r="N51" s="103">
        <v>1</v>
      </c>
      <c r="O51" s="105" t="s">
        <v>58</v>
      </c>
      <c r="P51" s="104"/>
      <c r="Q51" s="101" t="s">
        <v>302</v>
      </c>
    </row>
    <row r="52" spans="1:17" ht="56.15" customHeight="1" x14ac:dyDescent="0.35">
      <c r="A52" s="23" t="s">
        <v>73</v>
      </c>
      <c r="B52" s="24" t="s">
        <v>108</v>
      </c>
      <c r="C52" s="23"/>
      <c r="D52" s="100"/>
      <c r="E52" s="23"/>
      <c r="F52" s="101"/>
      <c r="G52" s="102" t="s">
        <v>287</v>
      </c>
      <c r="H52" s="24" t="s">
        <v>406</v>
      </c>
      <c r="I52" s="100" t="s">
        <v>289</v>
      </c>
      <c r="J52" s="120" t="s">
        <v>407</v>
      </c>
      <c r="K52" s="55" t="str">
        <f>HYPERLINK("https://secondarylibrary.crestawards.org/the-fizz-in-fizzy-drinks/62137361","The fizz in fizzy drinks")</f>
        <v>The fizz in fizzy drinks</v>
      </c>
      <c r="L52" s="25">
        <v>0</v>
      </c>
      <c r="M52" s="26">
        <v>1</v>
      </c>
      <c r="N52" s="103">
        <v>0</v>
      </c>
      <c r="O52" s="105" t="s">
        <v>58</v>
      </c>
      <c r="P52" s="104" t="s">
        <v>408</v>
      </c>
      <c r="Q52" s="101" t="s">
        <v>302</v>
      </c>
    </row>
    <row r="53" spans="1:17" ht="43.5" customHeight="1" x14ac:dyDescent="0.35">
      <c r="A53" s="23"/>
      <c r="B53" s="24"/>
      <c r="C53" s="23"/>
      <c r="D53" s="100"/>
      <c r="E53" s="23" t="s">
        <v>275</v>
      </c>
      <c r="F53" s="101" t="s">
        <v>409</v>
      </c>
      <c r="G53" s="102" t="s">
        <v>339</v>
      </c>
      <c r="H53" s="24" t="s">
        <v>410</v>
      </c>
      <c r="I53" s="100"/>
      <c r="J53" s="120"/>
      <c r="K53" s="55" t="str">
        <f>HYPERLINK("https://secondarylibrary.crestawards.org/the-properties-of-saucepans/62137806","The properties of saucepans")</f>
        <v>The properties of saucepans</v>
      </c>
      <c r="L53" s="25">
        <v>0</v>
      </c>
      <c r="M53" s="26">
        <v>0</v>
      </c>
      <c r="N53" s="103">
        <v>1</v>
      </c>
      <c r="O53" s="105" t="s">
        <v>58</v>
      </c>
      <c r="P53" s="104"/>
      <c r="Q53" s="101"/>
    </row>
    <row r="54" spans="1:17" ht="56.15" customHeight="1" x14ac:dyDescent="0.35">
      <c r="A54" s="36"/>
      <c r="B54" s="29"/>
      <c r="C54" s="23" t="s">
        <v>292</v>
      </c>
      <c r="D54" s="100" t="s">
        <v>385</v>
      </c>
      <c r="E54" s="23"/>
      <c r="F54" s="105"/>
      <c r="G54" s="102" t="s">
        <v>386</v>
      </c>
      <c r="H54" s="29" t="s">
        <v>387</v>
      </c>
      <c r="I54" s="96" t="s">
        <v>411</v>
      </c>
      <c r="J54" s="24" t="s">
        <v>307</v>
      </c>
      <c r="K54" s="55" t="str">
        <f>HYPERLINK("https://L54secondarylibrary.crestawards.org/treatments-for-dehydration/61716028","Treatments for dehydration")</f>
        <v>Treatments for dehydration</v>
      </c>
      <c r="L54" s="25">
        <v>1</v>
      </c>
      <c r="M54" s="26">
        <v>0</v>
      </c>
      <c r="N54" s="103">
        <v>0</v>
      </c>
      <c r="O54" s="105" t="s">
        <v>58</v>
      </c>
      <c r="P54" s="104"/>
      <c r="Q54" s="101"/>
    </row>
    <row r="55" spans="1:17" ht="41.15" customHeight="1" x14ac:dyDescent="0.35">
      <c r="A55" s="23"/>
      <c r="B55" s="24"/>
      <c r="C55" s="23"/>
      <c r="D55" s="100"/>
      <c r="E55" s="23" t="s">
        <v>73</v>
      </c>
      <c r="F55" s="101" t="s">
        <v>412</v>
      </c>
      <c r="G55" s="102" t="s">
        <v>339</v>
      </c>
      <c r="H55" s="29" t="s">
        <v>413</v>
      </c>
      <c r="I55" s="96"/>
      <c r="J55" s="24"/>
      <c r="K55" s="56" t="s">
        <v>114</v>
      </c>
      <c r="L55" s="25">
        <v>0</v>
      </c>
      <c r="M55" s="26">
        <v>0</v>
      </c>
      <c r="N55" s="103">
        <v>1</v>
      </c>
      <c r="O55" s="105" t="s">
        <v>58</v>
      </c>
      <c r="P55" s="104"/>
      <c r="Q55" s="101"/>
    </row>
    <row r="56" spans="1:17" ht="59.15" customHeight="1" x14ac:dyDescent="0.35">
      <c r="A56" s="23" t="s">
        <v>268</v>
      </c>
      <c r="B56" s="24" t="s">
        <v>152</v>
      </c>
      <c r="C56" s="23"/>
      <c r="D56" s="100"/>
      <c r="E56" s="23"/>
      <c r="F56" s="101"/>
      <c r="G56" s="102" t="s">
        <v>386</v>
      </c>
      <c r="H56" s="24" t="s">
        <v>152</v>
      </c>
      <c r="I56" s="96" t="s">
        <v>289</v>
      </c>
      <c r="J56" s="24" t="s">
        <v>290</v>
      </c>
      <c r="K56" s="55" t="str">
        <f>HYPERLINK("https://secondarylibrary.crestawards.org/what-makes-bread-rise/62134680","What makes bread rise")</f>
        <v>What makes bread rise</v>
      </c>
      <c r="L56" s="25">
        <v>1</v>
      </c>
      <c r="M56" s="26">
        <v>0</v>
      </c>
      <c r="N56" s="103">
        <v>0</v>
      </c>
      <c r="O56" s="105"/>
      <c r="P56" s="104"/>
      <c r="Q56" s="101"/>
    </row>
    <row r="57" spans="1:17" ht="55.5" customHeight="1" x14ac:dyDescent="0.35">
      <c r="A57" s="23" t="s">
        <v>268</v>
      </c>
      <c r="B57" s="24" t="s">
        <v>269</v>
      </c>
      <c r="C57" s="23"/>
      <c r="D57" s="100"/>
      <c r="E57" s="23" t="s">
        <v>86</v>
      </c>
      <c r="F57" s="101" t="s">
        <v>414</v>
      </c>
      <c r="G57" s="102" t="s">
        <v>386</v>
      </c>
      <c r="H57" s="24" t="s">
        <v>160</v>
      </c>
      <c r="I57" s="96" t="s">
        <v>326</v>
      </c>
      <c r="J57" s="24" t="s">
        <v>415</v>
      </c>
      <c r="K57" s="55" t="str">
        <f>HYPERLINK("https://secondarylibrary.crestawards.org/whats-in-food/61716034","What's in food")</f>
        <v>What's in food</v>
      </c>
      <c r="L57" s="25">
        <v>1</v>
      </c>
      <c r="M57" s="26">
        <v>0</v>
      </c>
      <c r="N57" s="103">
        <v>0</v>
      </c>
      <c r="O57" s="105" t="s">
        <v>58</v>
      </c>
      <c r="P57" s="104" t="s">
        <v>416</v>
      </c>
      <c r="Q57" s="101"/>
    </row>
    <row r="58" spans="1:17" ht="42" customHeight="1" x14ac:dyDescent="0.35">
      <c r="A58" s="23"/>
      <c r="B58" s="24"/>
      <c r="C58" s="23"/>
      <c r="D58" s="100"/>
      <c r="E58" s="23" t="s">
        <v>275</v>
      </c>
      <c r="F58" s="101" t="s">
        <v>417</v>
      </c>
      <c r="G58" s="102" t="s">
        <v>281</v>
      </c>
      <c r="H58" s="24" t="s">
        <v>418</v>
      </c>
      <c r="I58" s="100"/>
      <c r="J58" s="120"/>
      <c r="K58" s="55" t="str">
        <f>HYPERLINK("https://secondarylibrary.crestawards.org/which-crisps-are-crispiest/62134698","Which crisps are crispiest")</f>
        <v>Which crisps are crispiest</v>
      </c>
      <c r="L58" s="25">
        <v>1</v>
      </c>
      <c r="M58" s="26">
        <v>0</v>
      </c>
      <c r="N58" s="103">
        <v>0</v>
      </c>
      <c r="O58" s="105" t="s">
        <v>58</v>
      </c>
      <c r="P58" s="104"/>
      <c r="Q58" s="101"/>
    </row>
    <row r="59" spans="1:17" ht="56.15" customHeight="1" x14ac:dyDescent="0.35">
      <c r="A59" s="23" t="s">
        <v>268</v>
      </c>
      <c r="B59" s="24" t="s">
        <v>419</v>
      </c>
      <c r="C59" s="23" t="s">
        <v>292</v>
      </c>
      <c r="D59" s="100" t="s">
        <v>74</v>
      </c>
      <c r="E59" s="23"/>
      <c r="F59" s="101"/>
      <c r="G59" s="102" t="s">
        <v>386</v>
      </c>
      <c r="H59" s="24" t="s">
        <v>420</v>
      </c>
      <c r="I59" s="100" t="s">
        <v>326</v>
      </c>
      <c r="J59" s="120" t="s">
        <v>415</v>
      </c>
      <c r="K59" s="55" t="str">
        <f>HYPERLINK("https://secondarylibrary.crestawards.org/which-crisps-are-healthiest/62137449","Which crisps are the healthiest")</f>
        <v>Which crisps are the healthiest</v>
      </c>
      <c r="L59" s="25">
        <v>0</v>
      </c>
      <c r="M59" s="26">
        <v>1</v>
      </c>
      <c r="N59" s="103">
        <v>0</v>
      </c>
      <c r="O59" s="105" t="s">
        <v>58</v>
      </c>
      <c r="P59" s="104" t="s">
        <v>185</v>
      </c>
      <c r="Q59" s="101" t="s">
        <v>384</v>
      </c>
    </row>
    <row r="60" spans="1:17" ht="44.15" customHeight="1" x14ac:dyDescent="0.35">
      <c r="A60" s="23" t="s">
        <v>197</v>
      </c>
      <c r="B60" s="24" t="s">
        <v>389</v>
      </c>
      <c r="C60" s="23"/>
      <c r="D60" s="100"/>
      <c r="E60" s="23"/>
      <c r="F60" s="101"/>
      <c r="G60" s="102" t="s">
        <v>347</v>
      </c>
      <c r="H60" s="24" t="s">
        <v>421</v>
      </c>
      <c r="I60" s="100" t="s">
        <v>391</v>
      </c>
      <c r="J60" s="120" t="s">
        <v>422</v>
      </c>
      <c r="K60" s="55" t="str">
        <f>HYPERLINK("https://secondarylibrary.crestawards.org/which-fertiliser/61716029","Which fertiliser works best?")</f>
        <v>Which fertiliser works best?</v>
      </c>
      <c r="L60" s="25">
        <v>0</v>
      </c>
      <c r="M60" s="26">
        <v>0</v>
      </c>
      <c r="N60" s="103">
        <v>1</v>
      </c>
      <c r="O60" s="105" t="s">
        <v>58</v>
      </c>
      <c r="P60" s="104" t="s">
        <v>423</v>
      </c>
      <c r="Q60" s="101" t="s">
        <v>404</v>
      </c>
    </row>
    <row r="61" spans="1:17" ht="43" customHeight="1" x14ac:dyDescent="0.35">
      <c r="A61" s="23"/>
      <c r="B61" s="24"/>
      <c r="C61" s="23"/>
      <c r="D61" s="100"/>
      <c r="E61" s="23" t="s">
        <v>275</v>
      </c>
      <c r="F61" s="101" t="s">
        <v>424</v>
      </c>
      <c r="G61" s="102" t="s">
        <v>281</v>
      </c>
      <c r="H61" s="24" t="s">
        <v>282</v>
      </c>
      <c r="I61" s="100"/>
      <c r="J61" s="120"/>
      <c r="K61" s="55" t="str">
        <f>HYPERLINK("https://secondarylibrary.crestawards.org/which-material-is-strongest/62134711","Which material is strongest")</f>
        <v>Which material is strongest</v>
      </c>
      <c r="L61" s="25">
        <v>1</v>
      </c>
      <c r="M61" s="26">
        <v>0</v>
      </c>
      <c r="N61" s="103">
        <v>0</v>
      </c>
      <c r="O61" s="105" t="s">
        <v>58</v>
      </c>
      <c r="P61" s="104"/>
      <c r="Q61" s="101"/>
    </row>
    <row r="62" spans="1:17" ht="56.15" customHeight="1" x14ac:dyDescent="0.35">
      <c r="A62" s="23" t="s">
        <v>73</v>
      </c>
      <c r="B62" s="24" t="s">
        <v>425</v>
      </c>
      <c r="C62" s="23"/>
      <c r="D62" s="100"/>
      <c r="E62" s="23"/>
      <c r="F62" s="101"/>
      <c r="G62" s="102" t="s">
        <v>386</v>
      </c>
      <c r="H62" s="24" t="s">
        <v>426</v>
      </c>
      <c r="I62" s="100" t="s">
        <v>411</v>
      </c>
      <c r="J62" s="120" t="s">
        <v>427</v>
      </c>
      <c r="K62" s="55" t="str">
        <f>HYPERLINK("https://secondarylibrary.crestawards.org/who-is-the-fittest-in-your-class/62206099","Who is the fittest in your class")</f>
        <v>Who is the fittest in your class</v>
      </c>
      <c r="L62" s="25">
        <v>1</v>
      </c>
      <c r="M62" s="26">
        <v>0</v>
      </c>
      <c r="N62" s="103">
        <v>0</v>
      </c>
      <c r="O62" s="105" t="s">
        <v>58</v>
      </c>
      <c r="P62" s="104"/>
      <c r="Q62" s="101"/>
    </row>
    <row r="63" spans="1:17" ht="30" customHeight="1" x14ac:dyDescent="0.35">
      <c r="A63" s="23" t="s">
        <v>73</v>
      </c>
      <c r="B63" s="24" t="s">
        <v>428</v>
      </c>
      <c r="C63" s="23"/>
      <c r="D63" s="100"/>
      <c r="E63" s="23"/>
      <c r="F63" s="101"/>
      <c r="H63" s="24"/>
      <c r="I63" s="100"/>
      <c r="J63" s="120"/>
      <c r="K63" s="55" t="str">
        <f>HYPERLINK("https://secondarylibrary.crestawards.org/why-do-we-use-shampoo/62134727","Why do we use shampoo")</f>
        <v>Why do we use shampoo</v>
      </c>
      <c r="L63" s="25">
        <v>1</v>
      </c>
      <c r="M63" s="26">
        <v>0</v>
      </c>
      <c r="N63" s="103">
        <v>0</v>
      </c>
      <c r="O63" s="105"/>
      <c r="P63" s="104"/>
      <c r="Q63" s="101" t="s">
        <v>254</v>
      </c>
    </row>
    <row r="64" spans="1:17" ht="47.5" customHeight="1" x14ac:dyDescent="0.35">
      <c r="A64" s="23"/>
      <c r="B64" s="24"/>
      <c r="C64" s="23" t="s">
        <v>73</v>
      </c>
      <c r="D64" s="100" t="s">
        <v>429</v>
      </c>
      <c r="E64" s="23"/>
      <c r="F64" s="101"/>
      <c r="G64" s="102" t="s">
        <v>430</v>
      </c>
      <c r="H64" s="24" t="s">
        <v>431</v>
      </c>
      <c r="I64" s="100" t="s">
        <v>341</v>
      </c>
      <c r="J64" s="120" t="s">
        <v>432</v>
      </c>
      <c r="K64" s="58" t="str">
        <f>HYPERLINK("https://secondarylibrary.crestawards.org/bronze-grand-challenges/62452388","Wind power (Grand Challenge)")</f>
        <v>Wind power (Grand Challenge)</v>
      </c>
      <c r="L64" s="25">
        <v>1</v>
      </c>
      <c r="M64" s="26">
        <v>0</v>
      </c>
      <c r="N64" s="103">
        <v>0</v>
      </c>
      <c r="O64" s="105" t="s">
        <v>58</v>
      </c>
      <c r="P64" s="104"/>
      <c r="Q64" s="101"/>
    </row>
    <row r="65" spans="1:17" ht="55.5" customHeight="1" thickBot="1" x14ac:dyDescent="0.4">
      <c r="A65" s="37" t="s">
        <v>396</v>
      </c>
      <c r="B65" s="38" t="s">
        <v>433</v>
      </c>
      <c r="C65" s="37"/>
      <c r="D65" s="106"/>
      <c r="E65" s="37"/>
      <c r="F65" s="107"/>
      <c r="G65" s="37" t="s">
        <v>287</v>
      </c>
      <c r="H65" s="38" t="s">
        <v>434</v>
      </c>
      <c r="I65" s="119" t="s">
        <v>289</v>
      </c>
      <c r="J65" s="121" t="s">
        <v>435</v>
      </c>
      <c r="K65" s="59" t="str">
        <f>HYPERLINK("https://secondarylibrary.crestawards.org/world-wide-washing-collection/61995058","Worldwide washing")</f>
        <v>Worldwide washing</v>
      </c>
      <c r="L65" s="39">
        <v>0</v>
      </c>
      <c r="M65" s="40">
        <v>0</v>
      </c>
      <c r="N65" s="108">
        <v>1</v>
      </c>
      <c r="O65" s="111" t="s">
        <v>58</v>
      </c>
      <c r="P65" s="109" t="s">
        <v>331</v>
      </c>
      <c r="Q65" s="107" t="s">
        <v>291</v>
      </c>
    </row>
    <row r="66" spans="1:17" ht="30" customHeight="1" x14ac:dyDescent="0.35">
      <c r="C66" s="34"/>
      <c r="K66" s="34"/>
      <c r="P66" s="34"/>
      <c r="Q66" s="34"/>
    </row>
    <row r="67" spans="1:17" ht="30" customHeight="1" x14ac:dyDescent="0.35">
      <c r="C67" s="34"/>
      <c r="K67" s="34"/>
      <c r="P67" s="34"/>
      <c r="Q67" s="34"/>
    </row>
    <row r="68" spans="1:17" ht="30" customHeight="1" x14ac:dyDescent="0.35">
      <c r="C68" s="34"/>
      <c r="K68" s="34"/>
      <c r="P68" s="34"/>
      <c r="Q68" s="34"/>
    </row>
    <row r="69" spans="1:17" ht="30" customHeight="1" x14ac:dyDescent="0.35">
      <c r="C69" s="34"/>
      <c r="K69" s="34"/>
      <c r="P69" s="34"/>
      <c r="Q69" s="34"/>
    </row>
    <row r="70" spans="1:17" ht="30" customHeight="1" x14ac:dyDescent="0.35">
      <c r="C70" s="34"/>
      <c r="K70" s="34"/>
      <c r="P70" s="34"/>
      <c r="Q70" s="34"/>
    </row>
    <row r="71" spans="1:17" ht="30" customHeight="1" x14ac:dyDescent="0.35">
      <c r="C71" s="34"/>
      <c r="K71" s="34"/>
      <c r="P71" s="34"/>
      <c r="Q71" s="34"/>
    </row>
    <row r="72" spans="1:17" ht="30" customHeight="1" x14ac:dyDescent="0.35">
      <c r="C72" s="34"/>
      <c r="K72" s="34"/>
      <c r="P72" s="34"/>
      <c r="Q72" s="34"/>
    </row>
    <row r="73" spans="1:17" ht="30" customHeight="1" x14ac:dyDescent="0.35">
      <c r="C73" s="34"/>
      <c r="K73" s="34"/>
      <c r="P73" s="34"/>
      <c r="Q73" s="34"/>
    </row>
    <row r="74" spans="1:17" ht="30" customHeight="1" x14ac:dyDescent="0.35">
      <c r="C74" s="34"/>
      <c r="K74" s="34"/>
      <c r="P74" s="34"/>
      <c r="Q74" s="34"/>
    </row>
    <row r="75" spans="1:17" ht="30" customHeight="1" x14ac:dyDescent="0.35">
      <c r="C75" s="34"/>
      <c r="K75" s="34"/>
      <c r="P75" s="34"/>
      <c r="Q75" s="34"/>
    </row>
    <row r="76" spans="1:17" ht="30" customHeight="1" x14ac:dyDescent="0.35">
      <c r="C76" s="34"/>
      <c r="K76" s="34"/>
      <c r="P76" s="34"/>
      <c r="Q76" s="34"/>
    </row>
    <row r="77" spans="1:17" ht="30" customHeight="1" x14ac:dyDescent="0.35">
      <c r="C77" s="34"/>
      <c r="K77" s="34"/>
      <c r="P77" s="34"/>
      <c r="Q77" s="34"/>
    </row>
    <row r="78" spans="1:17" ht="30" customHeight="1" x14ac:dyDescent="0.35">
      <c r="C78" s="34"/>
      <c r="K78" s="34"/>
      <c r="P78" s="34"/>
      <c r="Q78" s="34"/>
    </row>
    <row r="79" spans="1:17" ht="30" customHeight="1" x14ac:dyDescent="0.35">
      <c r="C79" s="34"/>
      <c r="K79" s="34"/>
      <c r="P79" s="34"/>
      <c r="Q79" s="34"/>
    </row>
    <row r="80" spans="1:17" ht="30" customHeight="1" x14ac:dyDescent="0.35">
      <c r="C80" s="34"/>
      <c r="K80" s="34"/>
      <c r="P80" s="34"/>
      <c r="Q80" s="34"/>
    </row>
    <row r="81" spans="3:17" ht="30" customHeight="1" x14ac:dyDescent="0.35">
      <c r="C81" s="34"/>
      <c r="K81" s="34"/>
      <c r="P81" s="34"/>
      <c r="Q81" s="34"/>
    </row>
    <row r="82" spans="3:17" ht="30" customHeight="1" x14ac:dyDescent="0.35">
      <c r="C82" s="34"/>
      <c r="K82" s="34"/>
      <c r="P82" s="34"/>
      <c r="Q82" s="34"/>
    </row>
    <row r="83" spans="3:17" ht="30" customHeight="1" x14ac:dyDescent="0.35">
      <c r="C83" s="34"/>
      <c r="K83" s="34"/>
      <c r="P83" s="34"/>
      <c r="Q83" s="34"/>
    </row>
    <row r="84" spans="3:17" ht="30" customHeight="1" x14ac:dyDescent="0.35">
      <c r="C84" s="34"/>
      <c r="K84" s="34"/>
      <c r="P84" s="34"/>
      <c r="Q84" s="34"/>
    </row>
    <row r="85" spans="3:17" ht="30" customHeight="1" x14ac:dyDescent="0.35">
      <c r="C85" s="34"/>
      <c r="K85" s="34"/>
      <c r="P85" s="34"/>
      <c r="Q85" s="34"/>
    </row>
    <row r="86" spans="3:17" ht="30" customHeight="1" x14ac:dyDescent="0.35">
      <c r="C86" s="34"/>
      <c r="K86" s="34"/>
      <c r="P86" s="34"/>
      <c r="Q86" s="34"/>
    </row>
    <row r="87" spans="3:17" ht="30" customHeight="1" x14ac:dyDescent="0.35">
      <c r="C87" s="34"/>
      <c r="K87" s="34"/>
      <c r="P87" s="34"/>
      <c r="Q87" s="34"/>
    </row>
    <row r="88" spans="3:17" ht="30" customHeight="1" x14ac:dyDescent="0.35">
      <c r="C88" s="34"/>
      <c r="K88" s="34"/>
      <c r="P88" s="34"/>
      <c r="Q88" s="34"/>
    </row>
    <row r="89" spans="3:17" ht="30" customHeight="1" x14ac:dyDescent="0.35">
      <c r="C89" s="34"/>
      <c r="K89" s="34"/>
      <c r="P89" s="34"/>
      <c r="Q89" s="34"/>
    </row>
    <row r="90" spans="3:17" ht="30" customHeight="1" x14ac:dyDescent="0.35">
      <c r="C90" s="34"/>
      <c r="K90" s="34"/>
      <c r="P90" s="34"/>
      <c r="Q90" s="34"/>
    </row>
    <row r="91" spans="3:17" ht="30" customHeight="1" x14ac:dyDescent="0.35">
      <c r="C91" s="34"/>
      <c r="K91" s="34"/>
      <c r="P91" s="34"/>
      <c r="Q91" s="34"/>
    </row>
    <row r="92" spans="3:17" ht="30" customHeight="1" x14ac:dyDescent="0.35">
      <c r="C92" s="34"/>
      <c r="K92" s="34"/>
      <c r="P92" s="34"/>
      <c r="Q92" s="34"/>
    </row>
    <row r="93" spans="3:17" ht="30" customHeight="1" x14ac:dyDescent="0.35">
      <c r="C93" s="34"/>
      <c r="K93" s="34"/>
      <c r="P93" s="34"/>
      <c r="Q93" s="34"/>
    </row>
    <row r="94" spans="3:17" ht="30" customHeight="1" x14ac:dyDescent="0.35">
      <c r="C94" s="34"/>
      <c r="K94" s="34"/>
      <c r="P94" s="34"/>
      <c r="Q94" s="34"/>
    </row>
    <row r="95" spans="3:17" ht="30" customHeight="1" x14ac:dyDescent="0.35">
      <c r="C95" s="34"/>
      <c r="K95" s="34"/>
      <c r="P95" s="34"/>
      <c r="Q95" s="34"/>
    </row>
    <row r="96" spans="3:17" ht="30" customHeight="1" x14ac:dyDescent="0.35">
      <c r="C96" s="34"/>
      <c r="K96" s="34"/>
      <c r="P96" s="34"/>
      <c r="Q96" s="34"/>
    </row>
    <row r="97" spans="3:17" ht="30" customHeight="1" x14ac:dyDescent="0.35">
      <c r="C97" s="34"/>
      <c r="K97" s="34"/>
      <c r="P97" s="34"/>
      <c r="Q97" s="34"/>
    </row>
    <row r="98" spans="3:17" ht="30" customHeight="1" x14ac:dyDescent="0.35">
      <c r="C98" s="34"/>
      <c r="K98" s="34"/>
      <c r="P98" s="34"/>
      <c r="Q98" s="34"/>
    </row>
    <row r="99" spans="3:17" ht="30" customHeight="1" x14ac:dyDescent="0.35">
      <c r="C99" s="34"/>
      <c r="K99" s="34"/>
      <c r="P99" s="34"/>
      <c r="Q99" s="34"/>
    </row>
    <row r="100" spans="3:17" ht="30" customHeight="1" x14ac:dyDescent="0.35">
      <c r="C100" s="34"/>
      <c r="K100" s="34"/>
      <c r="P100" s="34"/>
      <c r="Q100" s="34"/>
    </row>
    <row r="101" spans="3:17" ht="30" customHeight="1" x14ac:dyDescent="0.35">
      <c r="C101" s="34"/>
      <c r="K101" s="34"/>
      <c r="P101" s="34"/>
      <c r="Q101" s="34"/>
    </row>
    <row r="102" spans="3:17" ht="30" customHeight="1" x14ac:dyDescent="0.35">
      <c r="C102" s="34"/>
      <c r="K102" s="34"/>
      <c r="P102" s="34"/>
      <c r="Q102" s="34"/>
    </row>
    <row r="103" spans="3:17" ht="30" customHeight="1" x14ac:dyDescent="0.35">
      <c r="C103" s="34"/>
      <c r="K103" s="34"/>
      <c r="P103" s="34"/>
      <c r="Q103" s="34"/>
    </row>
    <row r="104" spans="3:17" ht="30" customHeight="1" x14ac:dyDescent="0.35">
      <c r="C104" s="34"/>
      <c r="K104" s="34"/>
      <c r="P104" s="34"/>
      <c r="Q104" s="34"/>
    </row>
    <row r="105" spans="3:17" ht="30" customHeight="1" x14ac:dyDescent="0.35">
      <c r="C105" s="34"/>
      <c r="K105" s="34"/>
      <c r="P105" s="34"/>
      <c r="Q105" s="34"/>
    </row>
    <row r="106" spans="3:17" ht="30" customHeight="1" x14ac:dyDescent="0.35">
      <c r="C106" s="34"/>
      <c r="K106" s="34"/>
      <c r="P106" s="34"/>
      <c r="Q106" s="34"/>
    </row>
    <row r="107" spans="3:17" ht="30" customHeight="1" x14ac:dyDescent="0.35">
      <c r="C107" s="34"/>
      <c r="K107" s="34"/>
      <c r="O107" s="22" t="s">
        <v>58</v>
      </c>
      <c r="P107" s="34"/>
      <c r="Q107" s="34"/>
    </row>
    <row r="108" spans="3:17" ht="30" customHeight="1" x14ac:dyDescent="0.35">
      <c r="C108" s="34"/>
      <c r="K108" s="34"/>
      <c r="O108" s="22" t="s">
        <v>131</v>
      </c>
      <c r="P108" s="34"/>
      <c r="Q108" s="34"/>
    </row>
    <row r="109" spans="3:17" ht="30" customHeight="1" x14ac:dyDescent="0.35">
      <c r="C109" s="34"/>
      <c r="K109" s="34"/>
      <c r="P109" s="34"/>
      <c r="Q109" s="34"/>
    </row>
    <row r="110" spans="3:17" ht="30" customHeight="1" x14ac:dyDescent="0.35">
      <c r="C110" s="34"/>
      <c r="K110" s="34"/>
      <c r="P110" s="34"/>
      <c r="Q110" s="34"/>
    </row>
    <row r="111" spans="3:17" ht="30" customHeight="1" x14ac:dyDescent="0.35">
      <c r="C111" s="34"/>
      <c r="K111" s="34"/>
      <c r="P111" s="34"/>
      <c r="Q111" s="34"/>
    </row>
    <row r="112" spans="3:17" ht="30" customHeight="1" x14ac:dyDescent="0.35">
      <c r="C112" s="34"/>
      <c r="K112" s="34"/>
      <c r="P112" s="34"/>
      <c r="Q112" s="34"/>
    </row>
    <row r="113" spans="3:17" ht="30" customHeight="1" x14ac:dyDescent="0.35">
      <c r="C113" s="34"/>
      <c r="K113" s="34"/>
      <c r="P113" s="34"/>
      <c r="Q113" s="34"/>
    </row>
    <row r="114" spans="3:17" ht="30" customHeight="1" x14ac:dyDescent="0.35">
      <c r="C114" s="34"/>
      <c r="K114" s="34"/>
      <c r="P114" s="34"/>
      <c r="Q114" s="34"/>
    </row>
    <row r="115" spans="3:17" ht="30" customHeight="1" x14ac:dyDescent="0.35">
      <c r="C115" s="34"/>
      <c r="K115" s="34"/>
      <c r="P115" s="34"/>
      <c r="Q115" s="34"/>
    </row>
    <row r="116" spans="3:17" ht="30" customHeight="1" x14ac:dyDescent="0.35">
      <c r="C116" s="34"/>
      <c r="K116" s="34"/>
      <c r="P116" s="34"/>
      <c r="Q116" s="34"/>
    </row>
    <row r="117" spans="3:17" ht="30" customHeight="1" x14ac:dyDescent="0.35">
      <c r="C117" s="34"/>
      <c r="K117" s="34"/>
      <c r="P117" s="34"/>
      <c r="Q117" s="34"/>
    </row>
    <row r="118" spans="3:17" ht="30" customHeight="1" x14ac:dyDescent="0.35">
      <c r="C118" s="34"/>
      <c r="K118" s="34"/>
      <c r="P118" s="34"/>
      <c r="Q118" s="34"/>
    </row>
    <row r="119" spans="3:17" ht="30" customHeight="1" x14ac:dyDescent="0.35">
      <c r="C119" s="34"/>
      <c r="K119" s="34"/>
      <c r="P119" s="34"/>
      <c r="Q119" s="34"/>
    </row>
    <row r="120" spans="3:17" ht="30" customHeight="1" x14ac:dyDescent="0.35">
      <c r="C120" s="34"/>
      <c r="K120" s="34"/>
      <c r="P120" s="34"/>
      <c r="Q120" s="34"/>
    </row>
    <row r="121" spans="3:17" ht="30" customHeight="1" x14ac:dyDescent="0.35">
      <c r="C121" s="34"/>
      <c r="K121" s="34"/>
      <c r="P121" s="34"/>
      <c r="Q121" s="34"/>
    </row>
    <row r="122" spans="3:17" ht="30" customHeight="1" x14ac:dyDescent="0.35">
      <c r="C122" s="34"/>
      <c r="K122" s="34"/>
      <c r="P122" s="34"/>
      <c r="Q122" s="34"/>
    </row>
    <row r="123" spans="3:17" ht="30" customHeight="1" x14ac:dyDescent="0.35">
      <c r="C123" s="34"/>
      <c r="K123" s="34"/>
      <c r="P123" s="34"/>
      <c r="Q123" s="34"/>
    </row>
    <row r="124" spans="3:17" ht="30" customHeight="1" x14ac:dyDescent="0.35">
      <c r="C124" s="34"/>
      <c r="K124" s="34"/>
      <c r="P124" s="34"/>
      <c r="Q124" s="34"/>
    </row>
    <row r="125" spans="3:17" ht="30" customHeight="1" x14ac:dyDescent="0.35">
      <c r="C125" s="34"/>
      <c r="K125" s="34"/>
      <c r="P125" s="34"/>
      <c r="Q125" s="34"/>
    </row>
    <row r="126" spans="3:17" ht="30" customHeight="1" x14ac:dyDescent="0.35">
      <c r="C126" s="34"/>
      <c r="K126" s="34"/>
      <c r="P126" s="34"/>
      <c r="Q126" s="34"/>
    </row>
    <row r="127" spans="3:17" ht="30" customHeight="1" x14ac:dyDescent="0.35">
      <c r="C127" s="34"/>
      <c r="K127" s="34"/>
      <c r="P127" s="34"/>
      <c r="Q127" s="34"/>
    </row>
    <row r="128" spans="3:17" ht="30" customHeight="1" x14ac:dyDescent="0.35">
      <c r="C128" s="34"/>
      <c r="K128" s="34"/>
      <c r="P128" s="34"/>
      <c r="Q128" s="34"/>
    </row>
    <row r="129" spans="3:17" ht="30" customHeight="1" x14ac:dyDescent="0.35">
      <c r="C129" s="34"/>
      <c r="K129" s="34"/>
      <c r="P129" s="34"/>
      <c r="Q129" s="34"/>
    </row>
    <row r="130" spans="3:17" ht="30" customHeight="1" x14ac:dyDescent="0.35">
      <c r="C130" s="34"/>
      <c r="K130" s="34"/>
      <c r="P130" s="34"/>
      <c r="Q130" s="34"/>
    </row>
    <row r="131" spans="3:17" ht="30" customHeight="1" x14ac:dyDescent="0.35">
      <c r="C131" s="34"/>
      <c r="K131" s="34"/>
      <c r="P131" s="34"/>
      <c r="Q131" s="34"/>
    </row>
    <row r="132" spans="3:17" ht="30" customHeight="1" x14ac:dyDescent="0.35">
      <c r="C132" s="34"/>
      <c r="K132" s="34"/>
      <c r="P132" s="34"/>
      <c r="Q132" s="34"/>
    </row>
    <row r="133" spans="3:17" ht="30" customHeight="1" x14ac:dyDescent="0.35">
      <c r="C133" s="34"/>
      <c r="K133" s="34"/>
      <c r="P133" s="34"/>
      <c r="Q133" s="34"/>
    </row>
    <row r="134" spans="3:17" ht="30" customHeight="1" x14ac:dyDescent="0.35">
      <c r="C134" s="34"/>
      <c r="K134" s="34"/>
      <c r="P134" s="34"/>
      <c r="Q134" s="34"/>
    </row>
    <row r="135" spans="3:17" ht="30" customHeight="1" x14ac:dyDescent="0.35">
      <c r="C135" s="34"/>
      <c r="K135" s="34"/>
      <c r="P135" s="34"/>
      <c r="Q135" s="34"/>
    </row>
    <row r="136" spans="3:17" ht="30" customHeight="1" x14ac:dyDescent="0.35">
      <c r="C136" s="34"/>
      <c r="K136" s="34"/>
      <c r="P136" s="34"/>
      <c r="Q136" s="34"/>
    </row>
    <row r="137" spans="3:17" ht="30" customHeight="1" x14ac:dyDescent="0.35">
      <c r="C137" s="34"/>
      <c r="K137" s="34"/>
      <c r="P137" s="34"/>
      <c r="Q137" s="34"/>
    </row>
    <row r="138" spans="3:17" ht="30" customHeight="1" x14ac:dyDescent="0.35">
      <c r="C138" s="34"/>
      <c r="K138" s="34"/>
      <c r="P138" s="34"/>
      <c r="Q138" s="34"/>
    </row>
    <row r="139" spans="3:17" ht="30" customHeight="1" x14ac:dyDescent="0.35">
      <c r="C139" s="34"/>
      <c r="K139" s="34"/>
      <c r="P139" s="34"/>
      <c r="Q139" s="34"/>
    </row>
    <row r="140" spans="3:17" ht="30" customHeight="1" x14ac:dyDescent="0.35">
      <c r="C140" s="34"/>
      <c r="K140" s="34"/>
      <c r="P140" s="34"/>
      <c r="Q140" s="34"/>
    </row>
    <row r="141" spans="3:17" ht="30" customHeight="1" x14ac:dyDescent="0.35">
      <c r="C141" s="34"/>
      <c r="K141" s="34"/>
      <c r="P141" s="34"/>
      <c r="Q141" s="34"/>
    </row>
    <row r="142" spans="3:17" ht="30" customHeight="1" x14ac:dyDescent="0.35">
      <c r="C142" s="34"/>
      <c r="K142" s="34"/>
      <c r="P142" s="34"/>
      <c r="Q142" s="34"/>
    </row>
    <row r="143" spans="3:17" ht="30" customHeight="1" x14ac:dyDescent="0.35">
      <c r="C143" s="34"/>
      <c r="K143" s="34"/>
      <c r="P143" s="34"/>
      <c r="Q143" s="34"/>
    </row>
    <row r="144" spans="3:17" ht="30" customHeight="1" x14ac:dyDescent="0.35">
      <c r="C144" s="34"/>
      <c r="K144" s="34"/>
      <c r="P144" s="34"/>
      <c r="Q144" s="34"/>
    </row>
    <row r="145" spans="3:17" ht="30" customHeight="1" x14ac:dyDescent="0.35">
      <c r="C145" s="34"/>
      <c r="K145" s="34"/>
      <c r="P145" s="34"/>
      <c r="Q145" s="34"/>
    </row>
    <row r="146" spans="3:17" ht="30" customHeight="1" x14ac:dyDescent="0.35">
      <c r="C146" s="34"/>
      <c r="K146" s="34"/>
      <c r="P146" s="34"/>
      <c r="Q146" s="34"/>
    </row>
    <row r="147" spans="3:17" ht="30" customHeight="1" x14ac:dyDescent="0.35">
      <c r="C147" s="34"/>
      <c r="K147" s="34"/>
      <c r="P147" s="34"/>
      <c r="Q147" s="34"/>
    </row>
    <row r="148" spans="3:17" ht="30" customHeight="1" x14ac:dyDescent="0.35">
      <c r="C148" s="34"/>
      <c r="K148" s="34"/>
      <c r="P148" s="34"/>
      <c r="Q148" s="34"/>
    </row>
    <row r="149" spans="3:17" ht="30" customHeight="1" x14ac:dyDescent="0.35">
      <c r="C149" s="34"/>
      <c r="K149" s="34"/>
      <c r="P149" s="34"/>
      <c r="Q149" s="34"/>
    </row>
    <row r="150" spans="3:17" ht="30" customHeight="1" x14ac:dyDescent="0.35">
      <c r="C150" s="34"/>
      <c r="K150" s="34"/>
      <c r="P150" s="34"/>
      <c r="Q150" s="34"/>
    </row>
    <row r="151" spans="3:17" ht="30" customHeight="1" x14ac:dyDescent="0.35">
      <c r="C151" s="34"/>
      <c r="K151" s="34"/>
      <c r="P151" s="34"/>
      <c r="Q151" s="34"/>
    </row>
    <row r="152" spans="3:17" ht="30" customHeight="1" x14ac:dyDescent="0.35">
      <c r="C152" s="34"/>
      <c r="K152" s="34"/>
      <c r="P152" s="34"/>
      <c r="Q152" s="34"/>
    </row>
    <row r="153" spans="3:17" ht="30" customHeight="1" x14ac:dyDescent="0.35">
      <c r="C153" s="34"/>
      <c r="K153" s="34"/>
      <c r="P153" s="34"/>
      <c r="Q153" s="34"/>
    </row>
    <row r="154" spans="3:17" ht="30" customHeight="1" x14ac:dyDescent="0.35">
      <c r="C154" s="34"/>
      <c r="K154" s="34"/>
      <c r="P154" s="34"/>
      <c r="Q154" s="34"/>
    </row>
    <row r="155" spans="3:17" ht="30" customHeight="1" x14ac:dyDescent="0.35">
      <c r="C155" s="34"/>
      <c r="K155" s="34"/>
      <c r="P155" s="34"/>
      <c r="Q155" s="34"/>
    </row>
    <row r="156" spans="3:17" ht="30" customHeight="1" x14ac:dyDescent="0.35">
      <c r="C156" s="34"/>
      <c r="K156" s="34"/>
      <c r="P156" s="34"/>
      <c r="Q156" s="34"/>
    </row>
    <row r="157" spans="3:17" ht="30" customHeight="1" x14ac:dyDescent="0.35">
      <c r="C157" s="34"/>
      <c r="K157" s="34"/>
      <c r="P157" s="34"/>
      <c r="Q157" s="34"/>
    </row>
    <row r="158" spans="3:17" ht="30" customHeight="1" x14ac:dyDescent="0.35">
      <c r="C158" s="34"/>
      <c r="K158" s="34"/>
      <c r="P158" s="34"/>
      <c r="Q158" s="34"/>
    </row>
    <row r="159" spans="3:17" ht="30" customHeight="1" x14ac:dyDescent="0.35">
      <c r="C159" s="34"/>
      <c r="K159" s="34"/>
      <c r="P159" s="34"/>
      <c r="Q159" s="34"/>
    </row>
    <row r="160" spans="3:17" ht="30" customHeight="1" x14ac:dyDescent="0.35">
      <c r="C160" s="34"/>
      <c r="K160" s="34"/>
      <c r="P160" s="34"/>
      <c r="Q160" s="34"/>
    </row>
    <row r="161" spans="3:17" ht="30" customHeight="1" x14ac:dyDescent="0.35">
      <c r="C161" s="34"/>
      <c r="K161" s="34"/>
      <c r="P161" s="34"/>
      <c r="Q161" s="34"/>
    </row>
    <row r="162" spans="3:17" ht="30" customHeight="1" x14ac:dyDescent="0.35">
      <c r="C162" s="34"/>
      <c r="K162" s="34"/>
      <c r="P162" s="34"/>
      <c r="Q162" s="34"/>
    </row>
    <row r="163" spans="3:17" ht="30" customHeight="1" x14ac:dyDescent="0.35">
      <c r="C163" s="34"/>
      <c r="K163" s="34"/>
      <c r="P163" s="34"/>
      <c r="Q163" s="34"/>
    </row>
    <row r="164" spans="3:17" ht="30" customHeight="1" x14ac:dyDescent="0.35">
      <c r="C164" s="34"/>
      <c r="K164" s="34"/>
      <c r="P164" s="34"/>
      <c r="Q164" s="34"/>
    </row>
    <row r="165" spans="3:17" ht="30" customHeight="1" x14ac:dyDescent="0.35">
      <c r="C165" s="34"/>
      <c r="K165" s="34"/>
      <c r="P165" s="34"/>
      <c r="Q165" s="34"/>
    </row>
    <row r="166" spans="3:17" ht="30" customHeight="1" x14ac:dyDescent="0.35">
      <c r="C166" s="34"/>
      <c r="K166" s="34"/>
      <c r="P166" s="34"/>
      <c r="Q166" s="34"/>
    </row>
    <row r="167" spans="3:17" ht="30" customHeight="1" x14ac:dyDescent="0.35">
      <c r="C167" s="34"/>
      <c r="K167" s="34"/>
      <c r="P167" s="34"/>
      <c r="Q167" s="34"/>
    </row>
    <row r="168" spans="3:17" ht="30" customHeight="1" x14ac:dyDescent="0.35">
      <c r="C168" s="34"/>
      <c r="K168" s="34"/>
      <c r="P168" s="34"/>
      <c r="Q168" s="34"/>
    </row>
    <row r="169" spans="3:17" ht="30" customHeight="1" x14ac:dyDescent="0.35">
      <c r="C169" s="34"/>
      <c r="K169" s="34"/>
      <c r="P169" s="34"/>
      <c r="Q169" s="34"/>
    </row>
    <row r="170" spans="3:17" ht="30" customHeight="1" x14ac:dyDescent="0.35">
      <c r="C170" s="34"/>
      <c r="K170" s="34"/>
      <c r="P170" s="34"/>
      <c r="Q170" s="34"/>
    </row>
    <row r="171" spans="3:17" ht="30" customHeight="1" x14ac:dyDescent="0.35">
      <c r="C171" s="34"/>
      <c r="K171" s="34"/>
      <c r="P171" s="34"/>
      <c r="Q171" s="34"/>
    </row>
    <row r="172" spans="3:17" ht="30" customHeight="1" x14ac:dyDescent="0.35">
      <c r="C172" s="34"/>
      <c r="K172" s="34"/>
      <c r="P172" s="34"/>
      <c r="Q172" s="34"/>
    </row>
    <row r="173" spans="3:17" ht="30" customHeight="1" x14ac:dyDescent="0.35">
      <c r="C173" s="34"/>
      <c r="K173" s="34"/>
      <c r="P173" s="34"/>
      <c r="Q173" s="34"/>
    </row>
    <row r="174" spans="3:17" ht="30" customHeight="1" x14ac:dyDescent="0.35">
      <c r="C174" s="34"/>
      <c r="K174" s="34"/>
      <c r="P174" s="34"/>
      <c r="Q174" s="34"/>
    </row>
    <row r="175" spans="3:17" ht="30" customHeight="1" x14ac:dyDescent="0.35">
      <c r="C175" s="34"/>
      <c r="K175" s="34"/>
      <c r="P175" s="34"/>
      <c r="Q175" s="34"/>
    </row>
    <row r="176" spans="3:17" ht="30" customHeight="1" x14ac:dyDescent="0.35">
      <c r="C176" s="34"/>
      <c r="K176" s="34"/>
      <c r="P176" s="34"/>
      <c r="Q176" s="34"/>
    </row>
    <row r="177" spans="3:17" ht="30" customHeight="1" x14ac:dyDescent="0.35">
      <c r="C177" s="34"/>
      <c r="K177" s="34"/>
      <c r="P177" s="34"/>
      <c r="Q177" s="34"/>
    </row>
    <row r="178" spans="3:17" ht="30" customHeight="1" x14ac:dyDescent="0.35">
      <c r="C178" s="34"/>
      <c r="K178" s="34"/>
      <c r="P178" s="34"/>
      <c r="Q178" s="34"/>
    </row>
    <row r="179" spans="3:17" ht="30" customHeight="1" x14ac:dyDescent="0.35">
      <c r="C179" s="34"/>
      <c r="K179" s="34"/>
      <c r="P179" s="34"/>
      <c r="Q179" s="34"/>
    </row>
    <row r="180" spans="3:17" ht="30" customHeight="1" x14ac:dyDescent="0.35">
      <c r="C180" s="34"/>
      <c r="K180" s="34"/>
      <c r="P180" s="34"/>
      <c r="Q180" s="34"/>
    </row>
    <row r="181" spans="3:17" ht="30" customHeight="1" x14ac:dyDescent="0.35">
      <c r="C181" s="34"/>
      <c r="K181" s="34"/>
      <c r="P181" s="34"/>
      <c r="Q181" s="34"/>
    </row>
    <row r="182" spans="3:17" ht="30" customHeight="1" x14ac:dyDescent="0.35">
      <c r="C182" s="34"/>
      <c r="K182" s="34"/>
      <c r="P182" s="34"/>
      <c r="Q182" s="34"/>
    </row>
    <row r="183" spans="3:17" ht="30" customHeight="1" x14ac:dyDescent="0.35">
      <c r="C183" s="34"/>
      <c r="K183" s="34"/>
      <c r="P183" s="34"/>
      <c r="Q183" s="34"/>
    </row>
    <row r="184" spans="3:17" ht="30" customHeight="1" x14ac:dyDescent="0.35">
      <c r="C184" s="34"/>
      <c r="K184" s="34"/>
      <c r="P184" s="34"/>
      <c r="Q184" s="34"/>
    </row>
    <row r="185" spans="3:17" ht="30" customHeight="1" x14ac:dyDescent="0.35">
      <c r="C185" s="34"/>
      <c r="K185" s="34"/>
      <c r="P185" s="34"/>
      <c r="Q185" s="34"/>
    </row>
    <row r="186" spans="3:17" ht="30" customHeight="1" x14ac:dyDescent="0.35">
      <c r="C186" s="34"/>
      <c r="K186" s="34"/>
      <c r="P186" s="34"/>
      <c r="Q186" s="34"/>
    </row>
    <row r="187" spans="3:17" ht="30" customHeight="1" x14ac:dyDescent="0.35">
      <c r="C187" s="34"/>
      <c r="K187" s="34"/>
      <c r="P187" s="34"/>
      <c r="Q187" s="34"/>
    </row>
    <row r="188" spans="3:17" ht="30" customHeight="1" x14ac:dyDescent="0.35">
      <c r="C188" s="34"/>
      <c r="K188" s="34"/>
      <c r="P188" s="34"/>
      <c r="Q188" s="34"/>
    </row>
    <row r="189" spans="3:17" ht="30" customHeight="1" x14ac:dyDescent="0.35">
      <c r="C189" s="34"/>
      <c r="K189" s="34"/>
      <c r="P189" s="34"/>
      <c r="Q189" s="34"/>
    </row>
    <row r="190" spans="3:17" ht="30" customHeight="1" x14ac:dyDescent="0.35">
      <c r="C190" s="34"/>
      <c r="K190" s="34"/>
      <c r="P190" s="34"/>
      <c r="Q190" s="34"/>
    </row>
    <row r="191" spans="3:17" ht="30" customHeight="1" x14ac:dyDescent="0.35">
      <c r="C191" s="34"/>
      <c r="K191" s="34"/>
      <c r="P191" s="34"/>
      <c r="Q191" s="34"/>
    </row>
    <row r="192" spans="3:17" ht="30" customHeight="1" x14ac:dyDescent="0.35">
      <c r="C192" s="34"/>
      <c r="K192" s="34"/>
      <c r="P192" s="34"/>
      <c r="Q192" s="34"/>
    </row>
    <row r="193" spans="3:17" ht="30" customHeight="1" x14ac:dyDescent="0.35">
      <c r="C193" s="34"/>
      <c r="K193" s="34"/>
      <c r="P193" s="34"/>
      <c r="Q193" s="34"/>
    </row>
    <row r="194" spans="3:17" ht="30" customHeight="1" x14ac:dyDescent="0.35">
      <c r="C194" s="34"/>
      <c r="K194" s="34"/>
      <c r="P194" s="34"/>
      <c r="Q194" s="34"/>
    </row>
    <row r="195" spans="3:17" ht="30" customHeight="1" x14ac:dyDescent="0.35">
      <c r="C195" s="34"/>
      <c r="K195" s="34"/>
      <c r="P195" s="34"/>
      <c r="Q195" s="34"/>
    </row>
    <row r="196" spans="3:17" ht="30" customHeight="1" x14ac:dyDescent="0.35">
      <c r="C196" s="34"/>
      <c r="K196" s="34"/>
      <c r="P196" s="34"/>
      <c r="Q196" s="34"/>
    </row>
    <row r="197" spans="3:17" ht="30" customHeight="1" x14ac:dyDescent="0.35">
      <c r="C197" s="34"/>
      <c r="K197" s="34"/>
      <c r="P197" s="34"/>
      <c r="Q197" s="34"/>
    </row>
    <row r="198" spans="3:17" ht="30" customHeight="1" x14ac:dyDescent="0.35">
      <c r="C198" s="34"/>
      <c r="K198" s="34"/>
      <c r="P198" s="34"/>
      <c r="Q198" s="34"/>
    </row>
    <row r="199" spans="3:17" ht="30" customHeight="1" x14ac:dyDescent="0.35">
      <c r="C199" s="34"/>
      <c r="K199" s="34"/>
      <c r="P199" s="34"/>
      <c r="Q199" s="34"/>
    </row>
    <row r="200" spans="3:17" ht="30" customHeight="1" x14ac:dyDescent="0.35">
      <c r="C200" s="34"/>
      <c r="K200" s="34"/>
      <c r="P200" s="34"/>
      <c r="Q200" s="34"/>
    </row>
    <row r="201" spans="3:17" ht="30" customHeight="1" x14ac:dyDescent="0.35">
      <c r="C201" s="34"/>
      <c r="K201" s="34"/>
      <c r="P201" s="34"/>
      <c r="Q201" s="34"/>
    </row>
    <row r="202" spans="3:17" ht="30" customHeight="1" x14ac:dyDescent="0.35">
      <c r="C202" s="34"/>
      <c r="K202" s="34"/>
      <c r="P202" s="34"/>
      <c r="Q202" s="34"/>
    </row>
    <row r="203" spans="3:17" ht="30" customHeight="1" x14ac:dyDescent="0.35">
      <c r="C203" s="34"/>
      <c r="K203" s="34"/>
      <c r="P203" s="34"/>
      <c r="Q203" s="34"/>
    </row>
    <row r="204" spans="3:17" ht="30" customHeight="1" x14ac:dyDescent="0.35">
      <c r="C204" s="34"/>
      <c r="K204" s="34"/>
      <c r="P204" s="34"/>
      <c r="Q204" s="34"/>
    </row>
    <row r="205" spans="3:17" ht="30" customHeight="1" x14ac:dyDescent="0.35">
      <c r="C205" s="34"/>
      <c r="K205" s="34"/>
      <c r="P205" s="34"/>
      <c r="Q205" s="34"/>
    </row>
    <row r="206" spans="3:17" ht="30" customHeight="1" x14ac:dyDescent="0.35">
      <c r="C206" s="34"/>
      <c r="K206" s="34"/>
      <c r="P206" s="34"/>
      <c r="Q206" s="34"/>
    </row>
    <row r="207" spans="3:17" ht="30" customHeight="1" x14ac:dyDescent="0.35">
      <c r="C207" s="34"/>
      <c r="K207" s="34"/>
      <c r="P207" s="34"/>
      <c r="Q207" s="34"/>
    </row>
    <row r="208" spans="3:17" ht="30" customHeight="1" x14ac:dyDescent="0.35">
      <c r="C208" s="34"/>
      <c r="K208" s="34"/>
      <c r="P208" s="34"/>
      <c r="Q208" s="34"/>
    </row>
    <row r="209" spans="3:17" ht="30" customHeight="1" x14ac:dyDescent="0.35">
      <c r="C209" s="34"/>
      <c r="K209" s="34"/>
      <c r="P209" s="34"/>
      <c r="Q209" s="34"/>
    </row>
    <row r="210" spans="3:17" ht="30" customHeight="1" x14ac:dyDescent="0.35">
      <c r="C210" s="34"/>
      <c r="K210" s="34"/>
      <c r="P210" s="34"/>
      <c r="Q210" s="34"/>
    </row>
    <row r="211" spans="3:17" ht="30" customHeight="1" x14ac:dyDescent="0.35">
      <c r="C211" s="34"/>
      <c r="K211" s="34"/>
      <c r="P211" s="34"/>
      <c r="Q211" s="34"/>
    </row>
    <row r="212" spans="3:17" ht="30" customHeight="1" x14ac:dyDescent="0.35">
      <c r="C212" s="34"/>
      <c r="K212" s="34"/>
      <c r="P212" s="34"/>
      <c r="Q212" s="34"/>
    </row>
    <row r="213" spans="3:17" ht="30" customHeight="1" x14ac:dyDescent="0.35">
      <c r="C213" s="34"/>
      <c r="K213" s="34"/>
      <c r="P213" s="34"/>
      <c r="Q213" s="34"/>
    </row>
    <row r="214" spans="3:17" ht="30" customHeight="1" x14ac:dyDescent="0.35">
      <c r="C214" s="34"/>
      <c r="K214" s="34"/>
      <c r="P214" s="34"/>
      <c r="Q214" s="34"/>
    </row>
    <row r="215" spans="3:17" ht="30" customHeight="1" x14ac:dyDescent="0.35">
      <c r="C215" s="34"/>
      <c r="K215" s="34"/>
      <c r="P215" s="34"/>
      <c r="Q215" s="34"/>
    </row>
    <row r="216" spans="3:17" ht="30" customHeight="1" x14ac:dyDescent="0.35">
      <c r="C216" s="34"/>
      <c r="K216" s="34"/>
      <c r="P216" s="34"/>
      <c r="Q216" s="34"/>
    </row>
    <row r="217" spans="3:17" ht="30" customHeight="1" x14ac:dyDescent="0.35">
      <c r="C217" s="34"/>
      <c r="K217" s="34"/>
      <c r="P217" s="34"/>
      <c r="Q217" s="34"/>
    </row>
    <row r="218" spans="3:17" ht="30" customHeight="1" x14ac:dyDescent="0.35">
      <c r="C218" s="34"/>
      <c r="K218" s="34"/>
      <c r="P218" s="34"/>
      <c r="Q218" s="34"/>
    </row>
    <row r="219" spans="3:17" ht="30" customHeight="1" x14ac:dyDescent="0.35">
      <c r="C219" s="34"/>
      <c r="K219" s="34"/>
      <c r="P219" s="34"/>
      <c r="Q219" s="34"/>
    </row>
    <row r="220" spans="3:17" ht="30" customHeight="1" x14ac:dyDescent="0.35">
      <c r="C220" s="34"/>
      <c r="K220" s="34"/>
      <c r="P220" s="34"/>
      <c r="Q220" s="34"/>
    </row>
    <row r="221" spans="3:17" ht="30" customHeight="1" x14ac:dyDescent="0.35">
      <c r="C221" s="34"/>
      <c r="K221" s="34"/>
      <c r="P221" s="34"/>
      <c r="Q221" s="34"/>
    </row>
    <row r="222" spans="3:17" ht="30" customHeight="1" x14ac:dyDescent="0.35">
      <c r="C222" s="34"/>
      <c r="K222" s="34"/>
      <c r="P222" s="34"/>
      <c r="Q222" s="34"/>
    </row>
    <row r="223" spans="3:17" ht="30" customHeight="1" x14ac:dyDescent="0.35">
      <c r="C223" s="34"/>
      <c r="K223" s="34"/>
      <c r="P223" s="34"/>
      <c r="Q223" s="34"/>
    </row>
    <row r="224" spans="3:17" ht="30" customHeight="1" x14ac:dyDescent="0.35">
      <c r="C224" s="34"/>
      <c r="K224" s="34"/>
      <c r="P224" s="34"/>
      <c r="Q224" s="34"/>
    </row>
    <row r="225" spans="3:17" ht="30" customHeight="1" x14ac:dyDescent="0.35">
      <c r="C225" s="34"/>
      <c r="K225" s="34"/>
      <c r="P225" s="34"/>
      <c r="Q225" s="34"/>
    </row>
    <row r="226" spans="3:17" ht="30" customHeight="1" x14ac:dyDescent="0.35">
      <c r="C226" s="34"/>
      <c r="K226" s="34"/>
      <c r="P226" s="34"/>
      <c r="Q226" s="34"/>
    </row>
    <row r="227" spans="3:17" ht="30" customHeight="1" x14ac:dyDescent="0.35">
      <c r="C227" s="34"/>
      <c r="K227" s="34"/>
      <c r="P227" s="34"/>
      <c r="Q227" s="34"/>
    </row>
    <row r="228" spans="3:17" ht="30" customHeight="1" x14ac:dyDescent="0.35">
      <c r="C228" s="34"/>
      <c r="K228" s="34"/>
      <c r="P228" s="34"/>
      <c r="Q228" s="34"/>
    </row>
    <row r="229" spans="3:17" ht="30" customHeight="1" x14ac:dyDescent="0.35">
      <c r="C229" s="34"/>
      <c r="K229" s="34"/>
      <c r="P229" s="34"/>
      <c r="Q229" s="34"/>
    </row>
    <row r="230" spans="3:17" ht="30" customHeight="1" x14ac:dyDescent="0.35">
      <c r="C230" s="34"/>
      <c r="K230" s="34"/>
      <c r="P230" s="34"/>
      <c r="Q230" s="34"/>
    </row>
    <row r="231" spans="3:17" ht="30" customHeight="1" x14ac:dyDescent="0.35">
      <c r="C231" s="34"/>
      <c r="K231" s="34"/>
      <c r="P231" s="34"/>
      <c r="Q231" s="34"/>
    </row>
    <row r="232" spans="3:17" ht="30" customHeight="1" x14ac:dyDescent="0.35">
      <c r="C232" s="34"/>
      <c r="K232" s="34"/>
      <c r="P232" s="34"/>
      <c r="Q232" s="34"/>
    </row>
    <row r="233" spans="3:17" ht="30" customHeight="1" x14ac:dyDescent="0.35">
      <c r="C233" s="34"/>
      <c r="K233" s="34"/>
      <c r="P233" s="34"/>
      <c r="Q233" s="34"/>
    </row>
    <row r="234" spans="3:17" ht="30" customHeight="1" x14ac:dyDescent="0.35">
      <c r="C234" s="34"/>
      <c r="K234" s="34"/>
      <c r="P234" s="34"/>
      <c r="Q234" s="34"/>
    </row>
    <row r="235" spans="3:17" ht="30" customHeight="1" x14ac:dyDescent="0.35">
      <c r="C235" s="34"/>
      <c r="K235" s="34"/>
      <c r="P235" s="34"/>
      <c r="Q235" s="34"/>
    </row>
    <row r="236" spans="3:17" ht="30" customHeight="1" x14ac:dyDescent="0.35">
      <c r="C236" s="34"/>
      <c r="K236" s="34"/>
      <c r="P236" s="34"/>
      <c r="Q236" s="34"/>
    </row>
    <row r="237" spans="3:17" ht="30" customHeight="1" x14ac:dyDescent="0.35">
      <c r="C237" s="34"/>
      <c r="K237" s="34"/>
      <c r="P237" s="34"/>
      <c r="Q237" s="34"/>
    </row>
    <row r="238" spans="3:17" ht="30" customHeight="1" x14ac:dyDescent="0.35">
      <c r="C238" s="34"/>
      <c r="K238" s="34"/>
      <c r="P238" s="34"/>
      <c r="Q238" s="34"/>
    </row>
    <row r="239" spans="3:17" ht="30" customHeight="1" x14ac:dyDescent="0.35">
      <c r="C239" s="34"/>
      <c r="K239" s="34"/>
      <c r="P239" s="34"/>
      <c r="Q239" s="34"/>
    </row>
    <row r="240" spans="3:17" ht="30" customHeight="1" x14ac:dyDescent="0.35">
      <c r="C240" s="34"/>
      <c r="K240" s="34"/>
      <c r="P240" s="34"/>
      <c r="Q240" s="34"/>
    </row>
    <row r="241" spans="3:17" ht="30" customHeight="1" x14ac:dyDescent="0.35">
      <c r="C241" s="34"/>
      <c r="K241" s="34"/>
      <c r="P241" s="34"/>
      <c r="Q241" s="34"/>
    </row>
    <row r="242" spans="3:17" ht="30" customHeight="1" x14ac:dyDescent="0.35">
      <c r="C242" s="34"/>
      <c r="K242" s="34"/>
      <c r="P242" s="34"/>
      <c r="Q242" s="34"/>
    </row>
    <row r="243" spans="3:17" ht="30" customHeight="1" x14ac:dyDescent="0.35">
      <c r="C243" s="34"/>
      <c r="K243" s="34"/>
      <c r="P243" s="34"/>
      <c r="Q243" s="34"/>
    </row>
    <row r="244" spans="3:17" ht="30" customHeight="1" x14ac:dyDescent="0.35">
      <c r="C244" s="34"/>
      <c r="K244" s="34"/>
      <c r="P244" s="34"/>
      <c r="Q244" s="34"/>
    </row>
    <row r="245" spans="3:17" ht="30" customHeight="1" x14ac:dyDescent="0.35">
      <c r="C245" s="34"/>
      <c r="K245" s="34"/>
      <c r="P245" s="34"/>
      <c r="Q245" s="34"/>
    </row>
    <row r="246" spans="3:17" ht="30" customHeight="1" x14ac:dyDescent="0.35">
      <c r="C246" s="34"/>
      <c r="K246" s="34"/>
      <c r="P246" s="34"/>
      <c r="Q246" s="34"/>
    </row>
    <row r="247" spans="3:17" ht="30" customHeight="1" x14ac:dyDescent="0.35">
      <c r="C247" s="34"/>
      <c r="K247" s="34"/>
      <c r="P247" s="34"/>
      <c r="Q247" s="34"/>
    </row>
    <row r="248" spans="3:17" ht="30" customHeight="1" x14ac:dyDescent="0.35">
      <c r="C248" s="34"/>
      <c r="K248" s="34"/>
      <c r="P248" s="34"/>
      <c r="Q248" s="34"/>
    </row>
    <row r="249" spans="3:17" ht="30" customHeight="1" x14ac:dyDescent="0.35">
      <c r="C249" s="34"/>
      <c r="K249" s="34"/>
      <c r="P249" s="34"/>
      <c r="Q249" s="34"/>
    </row>
    <row r="250" spans="3:17" ht="30" customHeight="1" x14ac:dyDescent="0.35">
      <c r="C250" s="34"/>
      <c r="K250" s="34"/>
      <c r="P250" s="34"/>
      <c r="Q250" s="34"/>
    </row>
    <row r="251" spans="3:17" ht="30" customHeight="1" x14ac:dyDescent="0.35">
      <c r="C251" s="34"/>
      <c r="K251" s="34"/>
      <c r="P251" s="34"/>
      <c r="Q251" s="34"/>
    </row>
    <row r="252" spans="3:17" ht="30" customHeight="1" x14ac:dyDescent="0.35">
      <c r="C252" s="34"/>
      <c r="K252" s="34"/>
      <c r="P252" s="34"/>
      <c r="Q252" s="34"/>
    </row>
    <row r="253" spans="3:17" ht="30" customHeight="1" x14ac:dyDescent="0.35">
      <c r="C253" s="34"/>
      <c r="K253" s="34"/>
      <c r="P253" s="34"/>
      <c r="Q253" s="34"/>
    </row>
    <row r="254" spans="3:17" ht="30" customHeight="1" x14ac:dyDescent="0.35">
      <c r="C254" s="34"/>
      <c r="K254" s="34"/>
      <c r="P254" s="34"/>
      <c r="Q254" s="34"/>
    </row>
    <row r="255" spans="3:17" ht="30" customHeight="1" x14ac:dyDescent="0.35">
      <c r="C255" s="34"/>
      <c r="K255" s="34"/>
      <c r="P255" s="34"/>
      <c r="Q255" s="34"/>
    </row>
    <row r="256" spans="3:17" ht="30" customHeight="1" x14ac:dyDescent="0.35">
      <c r="C256" s="34"/>
      <c r="K256" s="34"/>
      <c r="P256" s="34"/>
      <c r="Q256" s="34"/>
    </row>
    <row r="257" spans="3:17" ht="30" customHeight="1" x14ac:dyDescent="0.35">
      <c r="C257" s="34"/>
      <c r="K257" s="34"/>
      <c r="P257" s="34"/>
      <c r="Q257" s="34"/>
    </row>
    <row r="258" spans="3:17" ht="30" customHeight="1" x14ac:dyDescent="0.35">
      <c r="C258" s="34"/>
      <c r="K258" s="34"/>
      <c r="P258" s="34"/>
      <c r="Q258" s="34"/>
    </row>
    <row r="259" spans="3:17" ht="30" customHeight="1" x14ac:dyDescent="0.35">
      <c r="C259" s="34"/>
      <c r="K259" s="34"/>
      <c r="P259" s="34"/>
      <c r="Q259" s="34"/>
    </row>
    <row r="260" spans="3:17" ht="30" customHeight="1" x14ac:dyDescent="0.35">
      <c r="C260" s="34"/>
      <c r="K260" s="34"/>
      <c r="P260" s="34"/>
      <c r="Q260" s="34"/>
    </row>
    <row r="261" spans="3:17" ht="30" customHeight="1" x14ac:dyDescent="0.35">
      <c r="C261" s="34"/>
      <c r="K261" s="34"/>
      <c r="P261" s="34"/>
      <c r="Q261" s="34"/>
    </row>
    <row r="262" spans="3:17" ht="30" customHeight="1" x14ac:dyDescent="0.35">
      <c r="C262" s="34"/>
      <c r="K262" s="34"/>
      <c r="P262" s="34"/>
      <c r="Q262" s="34"/>
    </row>
    <row r="263" spans="3:17" ht="30" customHeight="1" x14ac:dyDescent="0.35">
      <c r="C263" s="34"/>
      <c r="K263" s="34"/>
      <c r="P263" s="34"/>
      <c r="Q263" s="34"/>
    </row>
    <row r="264" spans="3:17" ht="30" customHeight="1" x14ac:dyDescent="0.35">
      <c r="C264" s="34"/>
      <c r="K264" s="34"/>
      <c r="P264" s="34"/>
      <c r="Q264" s="34"/>
    </row>
    <row r="265" spans="3:17" ht="30" customHeight="1" x14ac:dyDescent="0.35">
      <c r="C265" s="34"/>
      <c r="K265" s="34"/>
      <c r="P265" s="34"/>
      <c r="Q265" s="34"/>
    </row>
    <row r="266" spans="3:17" ht="30" customHeight="1" x14ac:dyDescent="0.35">
      <c r="C266" s="34"/>
      <c r="K266" s="34"/>
      <c r="P266" s="34"/>
      <c r="Q266" s="34"/>
    </row>
    <row r="267" spans="3:17" ht="30" customHeight="1" x14ac:dyDescent="0.35">
      <c r="C267" s="34"/>
      <c r="K267" s="34"/>
      <c r="P267" s="34"/>
      <c r="Q267" s="34"/>
    </row>
    <row r="268" spans="3:17" ht="30" customHeight="1" x14ac:dyDescent="0.35">
      <c r="C268" s="34"/>
      <c r="K268" s="34"/>
      <c r="P268" s="34"/>
      <c r="Q268" s="34"/>
    </row>
    <row r="269" spans="3:17" ht="30" customHeight="1" x14ac:dyDescent="0.35">
      <c r="C269" s="34"/>
      <c r="K269" s="34"/>
      <c r="P269" s="34"/>
      <c r="Q269" s="34"/>
    </row>
    <row r="270" spans="3:17" ht="30" customHeight="1" x14ac:dyDescent="0.35">
      <c r="C270" s="34"/>
      <c r="K270" s="34"/>
      <c r="P270" s="34"/>
      <c r="Q270" s="34"/>
    </row>
    <row r="271" spans="3:17" ht="30" customHeight="1" x14ac:dyDescent="0.35">
      <c r="C271" s="34"/>
      <c r="K271" s="34"/>
      <c r="P271" s="34"/>
      <c r="Q271" s="34"/>
    </row>
    <row r="272" spans="3:17" ht="30" customHeight="1" x14ac:dyDescent="0.35">
      <c r="C272" s="34"/>
      <c r="K272" s="34"/>
      <c r="P272" s="34"/>
      <c r="Q272" s="34"/>
    </row>
    <row r="273" spans="3:17" ht="30" customHeight="1" x14ac:dyDescent="0.35">
      <c r="C273" s="34"/>
      <c r="K273" s="34"/>
      <c r="P273" s="34"/>
      <c r="Q273" s="34"/>
    </row>
    <row r="274" spans="3:17" ht="30" customHeight="1" x14ac:dyDescent="0.35">
      <c r="C274" s="34"/>
      <c r="K274" s="34"/>
      <c r="P274" s="34"/>
      <c r="Q274" s="34"/>
    </row>
    <row r="275" spans="3:17" ht="30" customHeight="1" x14ac:dyDescent="0.35">
      <c r="C275" s="34"/>
      <c r="K275" s="34"/>
      <c r="P275" s="34"/>
      <c r="Q275" s="34"/>
    </row>
    <row r="276" spans="3:17" ht="30" customHeight="1" x14ac:dyDescent="0.35">
      <c r="C276" s="34"/>
      <c r="K276" s="34"/>
      <c r="P276" s="34"/>
      <c r="Q276" s="34"/>
    </row>
    <row r="277" spans="3:17" ht="30" customHeight="1" x14ac:dyDescent="0.35">
      <c r="C277" s="34"/>
      <c r="K277" s="34"/>
      <c r="P277" s="34"/>
      <c r="Q277" s="34"/>
    </row>
    <row r="278" spans="3:17" ht="30" customHeight="1" x14ac:dyDescent="0.35">
      <c r="C278" s="34"/>
      <c r="K278" s="34"/>
      <c r="P278" s="34"/>
      <c r="Q278" s="34"/>
    </row>
    <row r="279" spans="3:17" ht="30" customHeight="1" x14ac:dyDescent="0.35">
      <c r="C279" s="34"/>
      <c r="K279" s="34"/>
      <c r="P279" s="34"/>
      <c r="Q279" s="34"/>
    </row>
    <row r="280" spans="3:17" ht="30" customHeight="1" x14ac:dyDescent="0.35">
      <c r="C280" s="34"/>
      <c r="K280" s="34"/>
      <c r="P280" s="34"/>
      <c r="Q280" s="34"/>
    </row>
    <row r="281" spans="3:17" ht="30" customHeight="1" x14ac:dyDescent="0.35">
      <c r="C281" s="34"/>
      <c r="K281" s="34"/>
      <c r="P281" s="34"/>
      <c r="Q281" s="34"/>
    </row>
    <row r="282" spans="3:17" ht="30" customHeight="1" x14ac:dyDescent="0.35">
      <c r="C282" s="34"/>
      <c r="K282" s="34"/>
      <c r="P282" s="34"/>
      <c r="Q282" s="34"/>
    </row>
    <row r="283" spans="3:17" ht="30" customHeight="1" x14ac:dyDescent="0.35">
      <c r="C283" s="34"/>
      <c r="K283" s="34"/>
      <c r="P283" s="34"/>
      <c r="Q283" s="34"/>
    </row>
    <row r="284" spans="3:17" ht="30" customHeight="1" x14ac:dyDescent="0.35">
      <c r="C284" s="34"/>
      <c r="K284" s="34"/>
      <c r="P284" s="34"/>
      <c r="Q284" s="34"/>
    </row>
    <row r="285" spans="3:17" ht="30" customHeight="1" x14ac:dyDescent="0.35">
      <c r="C285" s="34"/>
      <c r="K285" s="34"/>
      <c r="P285" s="34"/>
      <c r="Q285" s="34"/>
    </row>
    <row r="286" spans="3:17" ht="30" customHeight="1" x14ac:dyDescent="0.35">
      <c r="C286" s="34"/>
      <c r="K286" s="34"/>
      <c r="P286" s="34"/>
      <c r="Q286" s="34"/>
    </row>
    <row r="287" spans="3:17" ht="30" customHeight="1" x14ac:dyDescent="0.35">
      <c r="C287" s="34"/>
      <c r="K287" s="34"/>
      <c r="P287" s="34"/>
      <c r="Q287" s="34"/>
    </row>
    <row r="288" spans="3:17" ht="30" customHeight="1" x14ac:dyDescent="0.35">
      <c r="C288" s="34"/>
      <c r="K288" s="34"/>
      <c r="P288" s="34"/>
      <c r="Q288" s="34"/>
    </row>
    <row r="289" spans="3:17" ht="30" customHeight="1" x14ac:dyDescent="0.35">
      <c r="C289" s="34"/>
      <c r="K289" s="34"/>
      <c r="P289" s="34"/>
      <c r="Q289" s="34"/>
    </row>
    <row r="290" spans="3:17" ht="30" customHeight="1" x14ac:dyDescent="0.35">
      <c r="C290" s="34"/>
      <c r="K290" s="34"/>
      <c r="P290" s="34"/>
      <c r="Q290" s="34"/>
    </row>
    <row r="291" spans="3:17" ht="30" customHeight="1" x14ac:dyDescent="0.35">
      <c r="C291" s="34"/>
      <c r="K291" s="34"/>
      <c r="P291" s="34"/>
      <c r="Q291" s="34"/>
    </row>
    <row r="292" spans="3:17" ht="30" customHeight="1" x14ac:dyDescent="0.35">
      <c r="C292" s="34"/>
      <c r="K292" s="34"/>
      <c r="P292" s="34"/>
      <c r="Q292" s="34"/>
    </row>
    <row r="293" spans="3:17" ht="30" customHeight="1" x14ac:dyDescent="0.35">
      <c r="C293" s="34"/>
      <c r="K293" s="34"/>
      <c r="P293" s="34"/>
      <c r="Q293" s="34"/>
    </row>
    <row r="294" spans="3:17" ht="30" customHeight="1" x14ac:dyDescent="0.35">
      <c r="C294" s="34"/>
      <c r="K294" s="34"/>
      <c r="P294" s="34"/>
      <c r="Q294" s="34"/>
    </row>
    <row r="295" spans="3:17" ht="30" customHeight="1" x14ac:dyDescent="0.35">
      <c r="C295" s="34"/>
      <c r="K295" s="34"/>
      <c r="P295" s="34"/>
      <c r="Q295" s="34"/>
    </row>
    <row r="296" spans="3:17" ht="30" customHeight="1" x14ac:dyDescent="0.35">
      <c r="C296" s="34"/>
      <c r="K296" s="34"/>
      <c r="P296" s="34"/>
      <c r="Q296" s="34"/>
    </row>
    <row r="297" spans="3:17" ht="30" customHeight="1" x14ac:dyDescent="0.35">
      <c r="C297" s="34"/>
      <c r="K297" s="34"/>
      <c r="P297" s="34"/>
      <c r="Q297" s="34"/>
    </row>
    <row r="298" spans="3:17" ht="30" customHeight="1" x14ac:dyDescent="0.35">
      <c r="C298" s="34"/>
      <c r="K298" s="34"/>
      <c r="P298" s="34"/>
      <c r="Q298" s="34"/>
    </row>
    <row r="299" spans="3:17" ht="30" customHeight="1" x14ac:dyDescent="0.35">
      <c r="C299" s="34"/>
      <c r="K299" s="34"/>
      <c r="P299" s="34"/>
      <c r="Q299" s="34"/>
    </row>
    <row r="300" spans="3:17" ht="30" customHeight="1" x14ac:dyDescent="0.35">
      <c r="C300" s="34"/>
      <c r="K300" s="34"/>
      <c r="P300" s="34"/>
      <c r="Q300" s="34"/>
    </row>
    <row r="301" spans="3:17" ht="30" customHeight="1" x14ac:dyDescent="0.35">
      <c r="C301" s="34"/>
      <c r="K301" s="34"/>
      <c r="P301" s="34"/>
      <c r="Q301" s="34"/>
    </row>
    <row r="302" spans="3:17" ht="30" customHeight="1" x14ac:dyDescent="0.35">
      <c r="C302" s="34"/>
      <c r="K302" s="34"/>
      <c r="P302" s="34"/>
      <c r="Q302" s="34"/>
    </row>
    <row r="303" spans="3:17" ht="30" customHeight="1" x14ac:dyDescent="0.35">
      <c r="C303" s="34"/>
      <c r="K303" s="34"/>
      <c r="P303" s="34"/>
      <c r="Q303" s="34"/>
    </row>
    <row r="304" spans="3:17" ht="30" customHeight="1" x14ac:dyDescent="0.35">
      <c r="C304" s="34"/>
      <c r="K304" s="34"/>
      <c r="P304" s="34"/>
      <c r="Q304" s="34"/>
    </row>
    <row r="305" spans="3:17" ht="30" customHeight="1" x14ac:dyDescent="0.35">
      <c r="C305" s="34"/>
      <c r="K305" s="34"/>
      <c r="P305" s="34"/>
      <c r="Q305" s="34"/>
    </row>
    <row r="306" spans="3:17" ht="30" customHeight="1" x14ac:dyDescent="0.35">
      <c r="C306" s="34"/>
      <c r="K306" s="34"/>
      <c r="P306" s="34"/>
      <c r="Q306" s="34"/>
    </row>
    <row r="307" spans="3:17" ht="30" customHeight="1" x14ac:dyDescent="0.35">
      <c r="C307" s="34"/>
      <c r="K307" s="34"/>
      <c r="P307" s="34"/>
      <c r="Q307" s="34"/>
    </row>
    <row r="308" spans="3:17" ht="30" customHeight="1" x14ac:dyDescent="0.35">
      <c r="C308" s="34"/>
      <c r="K308" s="34"/>
      <c r="P308" s="34"/>
      <c r="Q308" s="34"/>
    </row>
  </sheetData>
  <autoFilter ref="A2:Q65" xr:uid="{00000000-0009-0000-0000-000002000000}"/>
  <mergeCells count="5">
    <mergeCell ref="A1:B1"/>
    <mergeCell ref="C1:D1"/>
    <mergeCell ref="E1:F1"/>
    <mergeCell ref="G1:H1"/>
    <mergeCell ref="I1:J1"/>
  </mergeCells>
  <conditionalFormatting sqref="A2:K2 G3:I8 L3:N65 G10:I51 G54:H55 I54:I57 G58 G60:G61 I60:I61 H61 I64">
    <cfRule type="cellIs" dxfId="40" priority="42" operator="equal">
      <formula>"n/a"</formula>
    </cfRule>
    <cfRule type="cellIs" dxfId="39" priority="43" operator="equal">
      <formula>"n/a"</formula>
    </cfRule>
  </conditionalFormatting>
  <conditionalFormatting sqref="A2:K2 L3:N65 G3:I8 G10:I51 G54:H55 I54:I57 G58 G60:G61 I60:I61 H61 I64">
    <cfRule type="cellIs" dxfId="38" priority="41" operator="equal">
      <formula>"n/a"</formula>
    </cfRule>
  </conditionalFormatting>
  <conditionalFormatting sqref="H2:J2">
    <cfRule type="cellIs" dxfId="37" priority="44" operator="equal">
      <formula>0</formula>
    </cfRule>
  </conditionalFormatting>
  <conditionalFormatting sqref="H2:N2">
    <cfRule type="cellIs" dxfId="36" priority="5" operator="equal">
      <formula>1</formula>
    </cfRule>
  </conditionalFormatting>
  <conditionalFormatting sqref="K2:K3">
    <cfRule type="cellIs" dxfId="35" priority="18" operator="equal">
      <formula>0</formula>
    </cfRule>
  </conditionalFormatting>
  <conditionalFormatting sqref="K3">
    <cfRule type="expression" dxfId="34" priority="16">
      <formula>" =MOD(ROW(),2)=1"</formula>
    </cfRule>
    <cfRule type="expression" dxfId="33" priority="17">
      <formula>" =MOD(ROW(),2)=1"</formula>
    </cfRule>
    <cfRule type="cellIs" dxfId="32" priority="19" operator="equal">
      <formula>1</formula>
    </cfRule>
    <cfRule type="cellIs" dxfId="31" priority="20" operator="equal">
      <formula>"n/a"</formula>
    </cfRule>
    <cfRule type="cellIs" dxfId="30" priority="21" operator="equal">
      <formula>"n/a"</formula>
    </cfRule>
    <cfRule type="cellIs" dxfId="29" priority="22" operator="equal">
      <formula>"n/a"</formula>
    </cfRule>
  </conditionalFormatting>
  <conditionalFormatting sqref="K3:K52">
    <cfRule type="expression" dxfId="28" priority="9">
      <formula>" =MOD(ROW(),2)=1"</formula>
    </cfRule>
    <cfRule type="expression" dxfId="27" priority="10">
      <formula>" =MOD(ROW(),2)=1"</formula>
    </cfRule>
  </conditionalFormatting>
  <conditionalFormatting sqref="K3:K60">
    <cfRule type="cellIs" dxfId="26" priority="13" operator="equal">
      <formula>"n/a"</formula>
    </cfRule>
    <cfRule type="cellIs" dxfId="25" priority="14" operator="equal">
      <formula>"n/a"</formula>
    </cfRule>
    <cfRule type="cellIs" dxfId="24" priority="15" operator="equal">
      <formula>"n/a"</formula>
    </cfRule>
  </conditionalFormatting>
  <conditionalFormatting sqref="K3:K65">
    <cfRule type="cellIs" dxfId="23" priority="11" operator="equal">
      <formula>0</formula>
    </cfRule>
    <cfRule type="cellIs" dxfId="22" priority="12" operator="equal">
      <formula>1</formula>
    </cfRule>
  </conditionalFormatting>
  <conditionalFormatting sqref="K37">
    <cfRule type="expression" dxfId="21" priority="23">
      <formula>" =MOD(ROW(),2)=1"</formula>
    </cfRule>
    <cfRule type="expression" dxfId="20" priority="24">
      <formula>" =MOD(ROW(),2)=1"</formula>
    </cfRule>
    <cfRule type="cellIs" dxfId="19" priority="25" operator="equal">
      <formula>0</formula>
    </cfRule>
    <cfRule type="cellIs" dxfId="18" priority="26" operator="equal">
      <formula>1</formula>
    </cfRule>
    <cfRule type="cellIs" dxfId="17" priority="27" operator="equal">
      <formula>"n/a"</formula>
    </cfRule>
    <cfRule type="cellIs" dxfId="16" priority="28" operator="equal">
      <formula>"n/a"</formula>
    </cfRule>
    <cfRule type="cellIs" dxfId="15" priority="29" operator="equal">
      <formula>"n/a"</formula>
    </cfRule>
    <cfRule type="expression" dxfId="14" priority="30">
      <formula>" =MOD(ROW(),2)=1"</formula>
    </cfRule>
    <cfRule type="expression" dxfId="13" priority="31">
      <formula>" =MOD(ROW(),2)=1"</formula>
    </cfRule>
    <cfRule type="cellIs" dxfId="12" priority="32" operator="equal">
      <formula>0</formula>
    </cfRule>
    <cfRule type="cellIs" dxfId="11" priority="33" operator="equal">
      <formula>1</formula>
    </cfRule>
    <cfRule type="cellIs" dxfId="10" priority="34" operator="equal">
      <formula>"n/a"</formula>
    </cfRule>
    <cfRule type="cellIs" dxfId="9" priority="35" operator="equal">
      <formula>"n/a"</formula>
    </cfRule>
    <cfRule type="cellIs" dxfId="8" priority="36" operator="equal">
      <formula>"n/a"</formula>
    </cfRule>
  </conditionalFormatting>
  <conditionalFormatting sqref="L2:N2">
    <cfRule type="cellIs" dxfId="7" priority="4" operator="equal">
      <formula>0</formula>
    </cfRule>
    <cfRule type="cellIs" dxfId="6" priority="6" operator="equal">
      <formula>"n/a"</formula>
    </cfRule>
    <cfRule type="cellIs" dxfId="5" priority="7" operator="equal">
      <formula>"n/a"</formula>
    </cfRule>
    <cfRule type="cellIs" dxfId="4" priority="8" operator="equal">
      <formula>"n/a"</formula>
    </cfRule>
  </conditionalFormatting>
  <conditionalFormatting sqref="L3:N65 A2:F2">
    <cfRule type="cellIs" dxfId="3" priority="39" operator="equal">
      <formula>0</formula>
    </cfRule>
    <cfRule type="cellIs" dxfId="2" priority="40" operator="equal">
      <formula>1</formula>
    </cfRule>
  </conditionalFormatting>
  <conditionalFormatting sqref="L3:N65">
    <cfRule type="expression" dxfId="1" priority="37">
      <formula>" =MOD(ROW(),2)=1"</formula>
    </cfRule>
    <cfRule type="expression" dxfId="0" priority="38">
      <formula>" =MOD(ROW(),2)=1"</formula>
    </cfRule>
  </conditionalFormatting>
  <dataValidations count="1">
    <dataValidation type="list" allowBlank="1" showErrorMessage="1" sqref="O3:O65" xr:uid="{00000000-0002-0000-0200-000005000000}">
      <formula1>$O$107:$O$108</formula1>
    </dataValidation>
  </dataValidations>
  <pageMargins left="0.7" right="0.7" top="0.75" bottom="0.75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ErrorMessage="1" xr:uid="{00000000-0002-0000-0200-000000000000}">
          <x14:formula1>
            <xm:f>'Please do not alter'!$A$13:$A$23</xm:f>
          </x14:formula1>
          <xm:sqref>C3</xm:sqref>
        </x14:dataValidation>
        <x14:dataValidation type="list" allowBlank="1" showInputMessage="1" showErrorMessage="1" prompt="Please include valid data" xr:uid="{00000000-0002-0000-0200-000001000000}">
          <x14:formula1>
            <xm:f>'Please do not alter'!$A$2:$A$10</xm:f>
          </x14:formula1>
          <xm:sqref>A3</xm:sqref>
        </x14:dataValidation>
        <x14:dataValidation type="list" allowBlank="1" showErrorMessage="1" xr:uid="{00000000-0002-0000-0200-000002000000}">
          <x14:formula1>
            <xm:f>'Please do not alter'!$A$2:$A$11</xm:f>
          </x14:formula1>
          <xm:sqref>A4:A71</xm:sqref>
        </x14:dataValidation>
        <x14:dataValidation type="list" allowBlank="1" showErrorMessage="1" xr:uid="{00000000-0002-0000-0200-000004000000}">
          <x14:formula1>
            <xm:f>'Please do not alter'!$A$13:$A$24</xm:f>
          </x14:formula1>
          <xm:sqref>C4:C71</xm:sqref>
        </x14:dataValidation>
        <x14:dataValidation type="list" allowBlank="1" showErrorMessage="1" xr:uid="{00000000-0002-0000-0200-000006000000}">
          <x14:formula1>
            <xm:f>'Please do not alter'!$A$29:$A$37</xm:f>
          </x14:formula1>
          <xm:sqref>E3:E65</xm:sqref>
        </x14:dataValidation>
        <x14:dataValidation type="list" allowBlank="1" showErrorMessage="1" xr:uid="{00000000-0002-0000-0200-000003000000}">
          <x14:formula1>
            <xm:f>'Please do not alter'!A94:A102</xm:f>
          </x14:formula1>
          <xm:sqref>E66:E71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1:A1000"/>
  <sheetViews>
    <sheetView workbookViewId="0"/>
  </sheetViews>
  <sheetFormatPr defaultColWidth="14.453125" defaultRowHeight="15" customHeight="1" x14ac:dyDescent="0.35"/>
  <cols>
    <col min="1" max="6" width="8.7265625" customWidth="1"/>
  </cols>
  <sheetData>
    <row r="21" ht="15.75" customHeight="1" x14ac:dyDescent="0.35"/>
    <row r="22" ht="15.75" customHeight="1" x14ac:dyDescent="0.35"/>
    <row r="23" ht="15.75" customHeight="1" x14ac:dyDescent="0.35"/>
    <row r="24" ht="15.75" customHeight="1" x14ac:dyDescent="0.35"/>
    <row r="25" ht="15.75" customHeight="1" x14ac:dyDescent="0.35"/>
    <row r="26" ht="15.75" customHeight="1" x14ac:dyDescent="0.35"/>
    <row r="27" ht="15.75" customHeight="1" x14ac:dyDescent="0.35"/>
    <row r="28" ht="15.75" customHeight="1" x14ac:dyDescent="0.35"/>
    <row r="29" ht="15.75" customHeight="1" x14ac:dyDescent="0.35"/>
    <row r="30" ht="15.75" customHeight="1" x14ac:dyDescent="0.35"/>
    <row r="31" ht="15.75" customHeight="1" x14ac:dyDescent="0.35"/>
    <row r="32" ht="15.75" customHeight="1" x14ac:dyDescent="0.35"/>
    <row r="33" ht="15.75" customHeight="1" x14ac:dyDescent="0.35"/>
    <row r="34" ht="15.75" customHeight="1" x14ac:dyDescent="0.35"/>
    <row r="35" ht="15.75" customHeight="1" x14ac:dyDescent="0.35"/>
    <row r="36" ht="15.75" customHeight="1" x14ac:dyDescent="0.35"/>
    <row r="37" ht="15.75" customHeight="1" x14ac:dyDescent="0.35"/>
    <row r="38" ht="15.75" customHeight="1" x14ac:dyDescent="0.35"/>
    <row r="39" ht="15.75" customHeight="1" x14ac:dyDescent="0.35"/>
    <row r="40" ht="15.75" customHeight="1" x14ac:dyDescent="0.35"/>
    <row r="41" ht="15.75" customHeight="1" x14ac:dyDescent="0.35"/>
    <row r="42" ht="15.75" customHeight="1" x14ac:dyDescent="0.35"/>
    <row r="43" ht="15.75" customHeight="1" x14ac:dyDescent="0.35"/>
    <row r="44" ht="15.75" customHeight="1" x14ac:dyDescent="0.35"/>
    <row r="45" ht="15.75" customHeight="1" x14ac:dyDescent="0.35"/>
    <row r="46" ht="15.75" customHeight="1" x14ac:dyDescent="0.35"/>
    <row r="47" ht="15.75" customHeight="1" x14ac:dyDescent="0.35"/>
    <row r="48" ht="15.75" customHeight="1" x14ac:dyDescent="0.35"/>
    <row r="49" ht="15.75" customHeight="1" x14ac:dyDescent="0.35"/>
    <row r="50" ht="15.75" customHeight="1" x14ac:dyDescent="0.35"/>
    <row r="51" ht="15.75" customHeight="1" x14ac:dyDescent="0.35"/>
    <row r="52" ht="15.75" customHeight="1" x14ac:dyDescent="0.35"/>
    <row r="53" ht="15.75" customHeight="1" x14ac:dyDescent="0.35"/>
    <row r="54" ht="15.75" customHeight="1" x14ac:dyDescent="0.35"/>
    <row r="55" ht="15.75" customHeight="1" x14ac:dyDescent="0.35"/>
    <row r="56" ht="15.75" customHeight="1" x14ac:dyDescent="0.35"/>
    <row r="57" ht="15.75" customHeight="1" x14ac:dyDescent="0.35"/>
    <row r="58" ht="15.75" customHeight="1" x14ac:dyDescent="0.35"/>
    <row r="59" ht="15.75" customHeight="1" x14ac:dyDescent="0.35"/>
    <row r="60" ht="15.75" customHeight="1" x14ac:dyDescent="0.35"/>
    <row r="61" ht="15.75" customHeight="1" x14ac:dyDescent="0.35"/>
    <row r="62" ht="15.75" customHeight="1" x14ac:dyDescent="0.35"/>
    <row r="63" ht="15.75" customHeight="1" x14ac:dyDescent="0.35"/>
    <row r="64" ht="15.75" customHeight="1" x14ac:dyDescent="0.35"/>
    <row r="65" ht="15.75" customHeight="1" x14ac:dyDescent="0.35"/>
    <row r="66" ht="15.75" customHeight="1" x14ac:dyDescent="0.35"/>
    <row r="67" ht="15.75" customHeight="1" x14ac:dyDescent="0.35"/>
    <row r="68" ht="15.75" customHeight="1" x14ac:dyDescent="0.35"/>
    <row r="69" ht="15.75" customHeight="1" x14ac:dyDescent="0.35"/>
    <row r="70" ht="15.75" customHeight="1" x14ac:dyDescent="0.35"/>
    <row r="71" ht="15.75" customHeight="1" x14ac:dyDescent="0.35"/>
    <row r="72" ht="15.75" customHeight="1" x14ac:dyDescent="0.35"/>
    <row r="73" ht="15.75" customHeight="1" x14ac:dyDescent="0.35"/>
    <row r="74" ht="15.75" customHeight="1" x14ac:dyDescent="0.35"/>
    <row r="75" ht="15.75" customHeight="1" x14ac:dyDescent="0.35"/>
    <row r="76" ht="15.75" customHeight="1" x14ac:dyDescent="0.35"/>
    <row r="77" ht="15.75" customHeight="1" x14ac:dyDescent="0.35"/>
    <row r="78" ht="15.75" customHeight="1" x14ac:dyDescent="0.35"/>
    <row r="79" ht="15.75" customHeight="1" x14ac:dyDescent="0.35"/>
    <row r="80" ht="15.75" customHeight="1" x14ac:dyDescent="0.35"/>
    <row r="81" ht="15.75" customHeight="1" x14ac:dyDescent="0.35"/>
    <row r="82" ht="15.75" customHeight="1" x14ac:dyDescent="0.35"/>
    <row r="83" ht="15.75" customHeight="1" x14ac:dyDescent="0.35"/>
    <row r="84" ht="15.75" customHeight="1" x14ac:dyDescent="0.35"/>
    <row r="85" ht="15.75" customHeight="1" x14ac:dyDescent="0.35"/>
    <row r="86" ht="15.75" customHeight="1" x14ac:dyDescent="0.35"/>
    <row r="87" ht="15.75" customHeight="1" x14ac:dyDescent="0.35"/>
    <row r="88" ht="15.75" customHeight="1" x14ac:dyDescent="0.35"/>
    <row r="89" ht="15.75" customHeight="1" x14ac:dyDescent="0.35"/>
    <row r="90" ht="15.75" customHeight="1" x14ac:dyDescent="0.35"/>
    <row r="91" ht="15.75" customHeight="1" x14ac:dyDescent="0.35"/>
    <row r="92" ht="15.75" customHeight="1" x14ac:dyDescent="0.35"/>
    <row r="93" ht="15.75" customHeight="1" x14ac:dyDescent="0.35"/>
    <row r="94" ht="15.75" customHeight="1" x14ac:dyDescent="0.35"/>
    <row r="95" ht="15.75" customHeight="1" x14ac:dyDescent="0.35"/>
    <row r="96" ht="15.75" customHeight="1" x14ac:dyDescent="0.35"/>
    <row r="97" ht="15.75" customHeight="1" x14ac:dyDescent="0.35"/>
    <row r="98" ht="15.75" customHeight="1" x14ac:dyDescent="0.35"/>
    <row r="99" ht="15.75" customHeight="1" x14ac:dyDescent="0.35"/>
    <row r="100" ht="15.75" customHeight="1" x14ac:dyDescent="0.35"/>
    <row r="101" ht="15.75" customHeight="1" x14ac:dyDescent="0.35"/>
    <row r="102" ht="15.75" customHeight="1" x14ac:dyDescent="0.35"/>
    <row r="103" ht="15.75" customHeight="1" x14ac:dyDescent="0.35"/>
    <row r="104" ht="15.75" customHeight="1" x14ac:dyDescent="0.35"/>
    <row r="105" ht="15.75" customHeight="1" x14ac:dyDescent="0.35"/>
    <row r="106" ht="15.75" customHeight="1" x14ac:dyDescent="0.35"/>
    <row r="107" ht="15.75" customHeight="1" x14ac:dyDescent="0.35"/>
    <row r="108" ht="15.75" customHeight="1" x14ac:dyDescent="0.35"/>
    <row r="109" ht="15.75" customHeight="1" x14ac:dyDescent="0.35"/>
    <row r="110" ht="15.75" customHeight="1" x14ac:dyDescent="0.35"/>
    <row r="111" ht="15.75" customHeight="1" x14ac:dyDescent="0.35"/>
    <row r="112" ht="15.75" customHeight="1" x14ac:dyDescent="0.35"/>
    <row r="113" ht="15.75" customHeight="1" x14ac:dyDescent="0.35"/>
    <row r="114" ht="15.75" customHeight="1" x14ac:dyDescent="0.35"/>
    <row r="115" ht="15.75" customHeight="1" x14ac:dyDescent="0.35"/>
    <row r="116" ht="15.75" customHeight="1" x14ac:dyDescent="0.35"/>
    <row r="117" ht="15.75" customHeight="1" x14ac:dyDescent="0.35"/>
    <row r="118" ht="15.75" customHeight="1" x14ac:dyDescent="0.35"/>
    <row r="119" ht="15.75" customHeight="1" x14ac:dyDescent="0.35"/>
    <row r="120" ht="15.75" customHeight="1" x14ac:dyDescent="0.35"/>
    <row r="121" ht="15.75" customHeight="1" x14ac:dyDescent="0.35"/>
    <row r="122" ht="15.75" customHeight="1" x14ac:dyDescent="0.35"/>
    <row r="123" ht="15.75" customHeight="1" x14ac:dyDescent="0.35"/>
    <row r="124" ht="15.75" customHeight="1" x14ac:dyDescent="0.35"/>
    <row r="125" ht="15.75" customHeight="1" x14ac:dyDescent="0.35"/>
    <row r="126" ht="15.75" customHeight="1" x14ac:dyDescent="0.35"/>
    <row r="127" ht="15.75" customHeight="1" x14ac:dyDescent="0.35"/>
    <row r="128" ht="15.75" customHeight="1" x14ac:dyDescent="0.35"/>
    <row r="129" ht="15.75" customHeight="1" x14ac:dyDescent="0.35"/>
    <row r="130" ht="15.75" customHeight="1" x14ac:dyDescent="0.35"/>
    <row r="131" ht="15.75" customHeight="1" x14ac:dyDescent="0.35"/>
    <row r="132" ht="15.75" customHeight="1" x14ac:dyDescent="0.35"/>
    <row r="133" ht="15.75" customHeight="1" x14ac:dyDescent="0.35"/>
    <row r="134" ht="15.75" customHeight="1" x14ac:dyDescent="0.35"/>
    <row r="135" ht="15.75" customHeight="1" x14ac:dyDescent="0.35"/>
    <row r="136" ht="15.75" customHeight="1" x14ac:dyDescent="0.35"/>
    <row r="137" ht="15.75" customHeight="1" x14ac:dyDescent="0.35"/>
    <row r="138" ht="15.75" customHeight="1" x14ac:dyDescent="0.35"/>
    <row r="139" ht="15.75" customHeight="1" x14ac:dyDescent="0.35"/>
    <row r="140" ht="15.75" customHeight="1" x14ac:dyDescent="0.35"/>
    <row r="141" ht="15.75" customHeight="1" x14ac:dyDescent="0.35"/>
    <row r="142" ht="15.75" customHeight="1" x14ac:dyDescent="0.35"/>
    <row r="143" ht="15.75" customHeight="1" x14ac:dyDescent="0.35"/>
    <row r="144" ht="15.75" customHeight="1" x14ac:dyDescent="0.35"/>
    <row r="145" ht="15.75" customHeight="1" x14ac:dyDescent="0.35"/>
    <row r="146" ht="15.75" customHeight="1" x14ac:dyDescent="0.35"/>
    <row r="147" ht="15.75" customHeight="1" x14ac:dyDescent="0.35"/>
    <row r="148" ht="15.75" customHeight="1" x14ac:dyDescent="0.35"/>
    <row r="149" ht="15.75" customHeight="1" x14ac:dyDescent="0.35"/>
    <row r="150" ht="15.75" customHeight="1" x14ac:dyDescent="0.35"/>
    <row r="151" ht="15.75" customHeight="1" x14ac:dyDescent="0.35"/>
    <row r="152" ht="15.75" customHeight="1" x14ac:dyDescent="0.35"/>
    <row r="153" ht="15.75" customHeight="1" x14ac:dyDescent="0.35"/>
    <row r="154" ht="15.75" customHeight="1" x14ac:dyDescent="0.35"/>
    <row r="155" ht="15.75" customHeight="1" x14ac:dyDescent="0.35"/>
    <row r="156" ht="15.75" customHeight="1" x14ac:dyDescent="0.35"/>
    <row r="157" ht="15.75" customHeight="1" x14ac:dyDescent="0.35"/>
    <row r="158" ht="15.75" customHeight="1" x14ac:dyDescent="0.35"/>
    <row r="159" ht="15.75" customHeight="1" x14ac:dyDescent="0.35"/>
    <row r="160" ht="15.75" customHeight="1" x14ac:dyDescent="0.35"/>
    <row r="161" ht="15.75" customHeight="1" x14ac:dyDescent="0.35"/>
    <row r="162" ht="15.75" customHeight="1" x14ac:dyDescent="0.35"/>
    <row r="163" ht="15.75" customHeight="1" x14ac:dyDescent="0.35"/>
    <row r="164" ht="15.75" customHeight="1" x14ac:dyDescent="0.35"/>
    <row r="165" ht="15.75" customHeight="1" x14ac:dyDescent="0.35"/>
    <row r="166" ht="15.75" customHeight="1" x14ac:dyDescent="0.35"/>
    <row r="167" ht="15.75" customHeight="1" x14ac:dyDescent="0.35"/>
    <row r="168" ht="15.75" customHeight="1" x14ac:dyDescent="0.35"/>
    <row r="169" ht="15.75" customHeight="1" x14ac:dyDescent="0.35"/>
    <row r="170" ht="15.75" customHeight="1" x14ac:dyDescent="0.35"/>
    <row r="171" ht="15.75" customHeight="1" x14ac:dyDescent="0.35"/>
    <row r="172" ht="15.75" customHeight="1" x14ac:dyDescent="0.35"/>
    <row r="173" ht="15.75" customHeight="1" x14ac:dyDescent="0.35"/>
    <row r="174" ht="15.75" customHeight="1" x14ac:dyDescent="0.35"/>
    <row r="175" ht="15.75" customHeight="1" x14ac:dyDescent="0.35"/>
    <row r="176" ht="15.75" customHeight="1" x14ac:dyDescent="0.35"/>
    <row r="177" ht="15.75" customHeight="1" x14ac:dyDescent="0.35"/>
    <row r="178" ht="15.75" customHeight="1" x14ac:dyDescent="0.35"/>
    <row r="179" ht="15.75" customHeight="1" x14ac:dyDescent="0.35"/>
    <row r="180" ht="15.75" customHeight="1" x14ac:dyDescent="0.35"/>
    <row r="181" ht="15.75" customHeight="1" x14ac:dyDescent="0.35"/>
    <row r="182" ht="15.75" customHeight="1" x14ac:dyDescent="0.35"/>
    <row r="183" ht="15.75" customHeight="1" x14ac:dyDescent="0.35"/>
    <row r="184" ht="15.75" customHeight="1" x14ac:dyDescent="0.35"/>
    <row r="185" ht="15.75" customHeight="1" x14ac:dyDescent="0.35"/>
    <row r="186" ht="15.75" customHeight="1" x14ac:dyDescent="0.35"/>
    <row r="187" ht="15.75" customHeight="1" x14ac:dyDescent="0.35"/>
    <row r="188" ht="15.75" customHeight="1" x14ac:dyDescent="0.35"/>
    <row r="189" ht="15.75" customHeight="1" x14ac:dyDescent="0.35"/>
    <row r="190" ht="15.75" customHeight="1" x14ac:dyDescent="0.35"/>
    <row r="191" ht="15.75" customHeight="1" x14ac:dyDescent="0.35"/>
    <row r="192" ht="15.75" customHeight="1" x14ac:dyDescent="0.35"/>
    <row r="193" ht="15.75" customHeight="1" x14ac:dyDescent="0.35"/>
    <row r="194" ht="15.75" customHeight="1" x14ac:dyDescent="0.35"/>
    <row r="195" ht="15.75" customHeight="1" x14ac:dyDescent="0.35"/>
    <row r="196" ht="15.75" customHeight="1" x14ac:dyDescent="0.35"/>
    <row r="197" ht="15.75" customHeight="1" x14ac:dyDescent="0.35"/>
    <row r="198" ht="15.75" customHeight="1" x14ac:dyDescent="0.35"/>
    <row r="199" ht="15.75" customHeight="1" x14ac:dyDescent="0.35"/>
    <row r="200" ht="15.75" customHeight="1" x14ac:dyDescent="0.35"/>
    <row r="201" ht="15.75" customHeight="1" x14ac:dyDescent="0.35"/>
    <row r="202" ht="15.75" customHeight="1" x14ac:dyDescent="0.35"/>
    <row r="203" ht="15.75" customHeight="1" x14ac:dyDescent="0.35"/>
    <row r="204" ht="15.75" customHeight="1" x14ac:dyDescent="0.35"/>
    <row r="205" ht="15.75" customHeight="1" x14ac:dyDescent="0.35"/>
    <row r="206" ht="15.75" customHeight="1" x14ac:dyDescent="0.35"/>
    <row r="207" ht="15.75" customHeight="1" x14ac:dyDescent="0.35"/>
    <row r="208" ht="15.75" customHeight="1" x14ac:dyDescent="0.35"/>
    <row r="209" ht="15.75" customHeight="1" x14ac:dyDescent="0.35"/>
    <row r="210" ht="15.75" customHeight="1" x14ac:dyDescent="0.35"/>
    <row r="211" ht="15.75" customHeight="1" x14ac:dyDescent="0.35"/>
    <row r="212" ht="15.75" customHeight="1" x14ac:dyDescent="0.35"/>
    <row r="213" ht="15.75" customHeight="1" x14ac:dyDescent="0.35"/>
    <row r="214" ht="15.75" customHeight="1" x14ac:dyDescent="0.35"/>
    <row r="215" ht="15.75" customHeight="1" x14ac:dyDescent="0.35"/>
    <row r="216" ht="15.75" customHeight="1" x14ac:dyDescent="0.35"/>
    <row r="217" ht="15.75" customHeight="1" x14ac:dyDescent="0.35"/>
    <row r="218" ht="15.75" customHeight="1" x14ac:dyDescent="0.35"/>
    <row r="219" ht="15.75" customHeight="1" x14ac:dyDescent="0.35"/>
    <row r="220" ht="15.75" customHeight="1" x14ac:dyDescent="0.35"/>
    <row r="221" ht="15.75" customHeight="1" x14ac:dyDescent="0.35"/>
    <row r="222" ht="15.75" customHeight="1" x14ac:dyDescent="0.35"/>
    <row r="223" ht="15.75" customHeight="1" x14ac:dyDescent="0.35"/>
    <row r="224" ht="15.75" customHeight="1" x14ac:dyDescent="0.35"/>
    <row r="225" ht="15.75" customHeight="1" x14ac:dyDescent="0.35"/>
    <row r="226" ht="15.75" customHeight="1" x14ac:dyDescent="0.35"/>
    <row r="227" ht="15.75" customHeight="1" x14ac:dyDescent="0.35"/>
    <row r="228" ht="15.75" customHeight="1" x14ac:dyDescent="0.35"/>
    <row r="229" ht="15.75" customHeight="1" x14ac:dyDescent="0.35"/>
    <row r="230" ht="15.75" customHeight="1" x14ac:dyDescent="0.35"/>
    <row r="231" ht="15.75" customHeight="1" x14ac:dyDescent="0.35"/>
    <row r="232" ht="15.75" customHeight="1" x14ac:dyDescent="0.35"/>
    <row r="233" ht="15.75" customHeight="1" x14ac:dyDescent="0.35"/>
    <row r="234" ht="15.75" customHeight="1" x14ac:dyDescent="0.35"/>
    <row r="235" ht="15.75" customHeight="1" x14ac:dyDescent="0.35"/>
    <row r="236" ht="15.75" customHeight="1" x14ac:dyDescent="0.35"/>
    <row r="237" ht="15.75" customHeight="1" x14ac:dyDescent="0.35"/>
    <row r="238" ht="15.75" customHeight="1" x14ac:dyDescent="0.35"/>
    <row r="239" ht="15.75" customHeight="1" x14ac:dyDescent="0.35"/>
    <row r="240" ht="15.75" customHeight="1" x14ac:dyDescent="0.35"/>
    <row r="241" ht="15.75" customHeight="1" x14ac:dyDescent="0.35"/>
    <row r="242" ht="15.75" customHeight="1" x14ac:dyDescent="0.35"/>
    <row r="243" ht="15.75" customHeight="1" x14ac:dyDescent="0.35"/>
    <row r="244" ht="15.75" customHeight="1" x14ac:dyDescent="0.35"/>
    <row r="245" ht="15.75" customHeight="1" x14ac:dyDescent="0.35"/>
    <row r="246" ht="15.75" customHeight="1" x14ac:dyDescent="0.35"/>
    <row r="247" ht="15.75" customHeight="1" x14ac:dyDescent="0.35"/>
    <row r="248" ht="15.75" customHeight="1" x14ac:dyDescent="0.35"/>
    <row r="249" ht="15.75" customHeight="1" x14ac:dyDescent="0.35"/>
    <row r="250" ht="15.75" customHeight="1" x14ac:dyDescent="0.35"/>
    <row r="251" ht="15.75" customHeight="1" x14ac:dyDescent="0.35"/>
    <row r="252" ht="15.75" customHeight="1" x14ac:dyDescent="0.35"/>
    <row r="253" ht="15.75" customHeight="1" x14ac:dyDescent="0.35"/>
    <row r="254" ht="15.75" customHeight="1" x14ac:dyDescent="0.35"/>
    <row r="255" ht="15.75" customHeight="1" x14ac:dyDescent="0.35"/>
    <row r="256" ht="15.75" customHeight="1" x14ac:dyDescent="0.35"/>
    <row r="257" ht="15.75" customHeight="1" x14ac:dyDescent="0.35"/>
    <row r="258" ht="15.75" customHeight="1" x14ac:dyDescent="0.35"/>
    <row r="259" ht="15.75" customHeight="1" x14ac:dyDescent="0.35"/>
    <row r="260" ht="15.75" customHeight="1" x14ac:dyDescent="0.35"/>
    <row r="261" ht="15.75" customHeight="1" x14ac:dyDescent="0.35"/>
    <row r="262" ht="15.75" customHeight="1" x14ac:dyDescent="0.35"/>
    <row r="263" ht="15.75" customHeight="1" x14ac:dyDescent="0.35"/>
    <row r="264" ht="15.75" customHeight="1" x14ac:dyDescent="0.35"/>
    <row r="265" ht="15.75" customHeight="1" x14ac:dyDescent="0.35"/>
    <row r="266" ht="15.75" customHeight="1" x14ac:dyDescent="0.35"/>
    <row r="267" ht="15.75" customHeight="1" x14ac:dyDescent="0.35"/>
    <row r="268" ht="15.75" customHeight="1" x14ac:dyDescent="0.35"/>
    <row r="269" ht="15.75" customHeight="1" x14ac:dyDescent="0.35"/>
    <row r="270" ht="15.75" customHeight="1" x14ac:dyDescent="0.35"/>
    <row r="271" ht="15.75" customHeight="1" x14ac:dyDescent="0.35"/>
    <row r="272" ht="15.75" customHeight="1" x14ac:dyDescent="0.35"/>
    <row r="273" ht="15.75" customHeight="1" x14ac:dyDescent="0.35"/>
    <row r="274" ht="15.75" customHeight="1" x14ac:dyDescent="0.35"/>
    <row r="275" ht="15.75" customHeight="1" x14ac:dyDescent="0.35"/>
    <row r="276" ht="15.75" customHeight="1" x14ac:dyDescent="0.35"/>
    <row r="277" ht="15.75" customHeight="1" x14ac:dyDescent="0.35"/>
    <row r="278" ht="15.75" customHeight="1" x14ac:dyDescent="0.35"/>
    <row r="279" ht="15.75" customHeight="1" x14ac:dyDescent="0.35"/>
    <row r="280" ht="15.75" customHeight="1" x14ac:dyDescent="0.35"/>
    <row r="281" ht="15.75" customHeight="1" x14ac:dyDescent="0.35"/>
    <row r="282" ht="15.75" customHeight="1" x14ac:dyDescent="0.35"/>
    <row r="283" ht="15.75" customHeight="1" x14ac:dyDescent="0.35"/>
    <row r="284" ht="15.75" customHeight="1" x14ac:dyDescent="0.35"/>
    <row r="285" ht="15.75" customHeight="1" x14ac:dyDescent="0.35"/>
    <row r="286" ht="15.75" customHeight="1" x14ac:dyDescent="0.35"/>
    <row r="287" ht="15.75" customHeight="1" x14ac:dyDescent="0.35"/>
    <row r="288" ht="15.75" customHeight="1" x14ac:dyDescent="0.35"/>
    <row r="289" ht="15.75" customHeight="1" x14ac:dyDescent="0.35"/>
    <row r="290" ht="15.75" customHeight="1" x14ac:dyDescent="0.35"/>
    <row r="291" ht="15.75" customHeight="1" x14ac:dyDescent="0.35"/>
    <row r="292" ht="15.75" customHeight="1" x14ac:dyDescent="0.35"/>
    <row r="293" ht="15.75" customHeight="1" x14ac:dyDescent="0.35"/>
    <row r="294" ht="15.75" customHeight="1" x14ac:dyDescent="0.35"/>
    <row r="295" ht="15.75" customHeight="1" x14ac:dyDescent="0.35"/>
    <row r="296" ht="15.75" customHeight="1" x14ac:dyDescent="0.35"/>
    <row r="297" ht="15.75" customHeight="1" x14ac:dyDescent="0.35"/>
    <row r="298" ht="15.75" customHeight="1" x14ac:dyDescent="0.35"/>
    <row r="299" ht="15.75" customHeight="1" x14ac:dyDescent="0.35"/>
    <row r="300" ht="15.75" customHeight="1" x14ac:dyDescent="0.35"/>
    <row r="301" ht="15.75" customHeight="1" x14ac:dyDescent="0.35"/>
    <row r="302" ht="15.75" customHeight="1" x14ac:dyDescent="0.35"/>
    <row r="303" ht="15.75" customHeight="1" x14ac:dyDescent="0.35"/>
    <row r="304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pageMargins left="0.7" right="0.7" top="0.75" bottom="0.75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21:A1000"/>
  <sheetViews>
    <sheetView topLeftCell="H1" workbookViewId="0"/>
  </sheetViews>
  <sheetFormatPr defaultColWidth="14.453125" defaultRowHeight="15" customHeight="1" x14ac:dyDescent="0.35"/>
  <sheetData>
    <row r="21" ht="15.75" customHeight="1" x14ac:dyDescent="0.35"/>
    <row r="22" ht="15.75" customHeight="1" x14ac:dyDescent="0.35"/>
    <row r="23" ht="15.75" customHeight="1" x14ac:dyDescent="0.35"/>
    <row r="24" ht="15.75" customHeight="1" x14ac:dyDescent="0.35"/>
    <row r="25" ht="15.75" customHeight="1" x14ac:dyDescent="0.35"/>
    <row r="26" ht="15.75" customHeight="1" x14ac:dyDescent="0.35"/>
    <row r="27" ht="15.75" customHeight="1" x14ac:dyDescent="0.35"/>
    <row r="28" ht="15.75" customHeight="1" x14ac:dyDescent="0.35"/>
    <row r="29" ht="15.75" customHeight="1" x14ac:dyDescent="0.35"/>
    <row r="30" ht="15.75" customHeight="1" x14ac:dyDescent="0.35"/>
    <row r="31" ht="15.75" customHeight="1" x14ac:dyDescent="0.35"/>
    <row r="32" ht="15.75" customHeight="1" x14ac:dyDescent="0.35"/>
    <row r="33" ht="15.75" customHeight="1" x14ac:dyDescent="0.35"/>
    <row r="34" ht="15.75" customHeight="1" x14ac:dyDescent="0.35"/>
    <row r="35" ht="15.75" customHeight="1" x14ac:dyDescent="0.35"/>
    <row r="36" ht="15.75" customHeight="1" x14ac:dyDescent="0.35"/>
    <row r="37" ht="15.75" customHeight="1" x14ac:dyDescent="0.35"/>
    <row r="38" ht="15.75" customHeight="1" x14ac:dyDescent="0.35"/>
    <row r="39" ht="15.75" customHeight="1" x14ac:dyDescent="0.35"/>
    <row r="40" ht="15.75" customHeight="1" x14ac:dyDescent="0.35"/>
    <row r="41" ht="15.75" customHeight="1" x14ac:dyDescent="0.35"/>
    <row r="42" ht="15.75" customHeight="1" x14ac:dyDescent="0.35"/>
    <row r="43" ht="15.75" customHeight="1" x14ac:dyDescent="0.35"/>
    <row r="44" ht="15.75" customHeight="1" x14ac:dyDescent="0.35"/>
    <row r="45" ht="15.75" customHeight="1" x14ac:dyDescent="0.35"/>
    <row r="46" ht="15.75" customHeight="1" x14ac:dyDescent="0.35"/>
    <row r="47" ht="15.75" customHeight="1" x14ac:dyDescent="0.35"/>
    <row r="48" ht="15.75" customHeight="1" x14ac:dyDescent="0.35"/>
    <row r="49" ht="15.75" customHeight="1" x14ac:dyDescent="0.35"/>
    <row r="50" ht="15.75" customHeight="1" x14ac:dyDescent="0.35"/>
    <row r="51" ht="15.75" customHeight="1" x14ac:dyDescent="0.35"/>
    <row r="52" ht="15.75" customHeight="1" x14ac:dyDescent="0.35"/>
    <row r="53" ht="15.75" customHeight="1" x14ac:dyDescent="0.35"/>
    <row r="54" ht="15.75" customHeight="1" x14ac:dyDescent="0.35"/>
    <row r="55" ht="15.75" customHeight="1" x14ac:dyDescent="0.35"/>
    <row r="56" ht="15.75" customHeight="1" x14ac:dyDescent="0.35"/>
    <row r="57" ht="15.75" customHeight="1" x14ac:dyDescent="0.35"/>
    <row r="58" ht="15.75" customHeight="1" x14ac:dyDescent="0.35"/>
    <row r="59" ht="15.75" customHeight="1" x14ac:dyDescent="0.35"/>
    <row r="60" ht="15.75" customHeight="1" x14ac:dyDescent="0.35"/>
    <row r="61" ht="15.75" customHeight="1" x14ac:dyDescent="0.35"/>
    <row r="62" ht="15.75" customHeight="1" x14ac:dyDescent="0.35"/>
    <row r="63" ht="15.75" customHeight="1" x14ac:dyDescent="0.35"/>
    <row r="64" ht="15.75" customHeight="1" x14ac:dyDescent="0.35"/>
    <row r="65" ht="15.75" customHeight="1" x14ac:dyDescent="0.35"/>
    <row r="66" ht="15.75" customHeight="1" x14ac:dyDescent="0.35"/>
    <row r="67" ht="15.75" customHeight="1" x14ac:dyDescent="0.35"/>
    <row r="68" ht="15.75" customHeight="1" x14ac:dyDescent="0.35"/>
    <row r="69" ht="15.75" customHeight="1" x14ac:dyDescent="0.35"/>
    <row r="70" ht="15.75" customHeight="1" x14ac:dyDescent="0.35"/>
    <row r="71" ht="15.75" customHeight="1" x14ac:dyDescent="0.35"/>
    <row r="72" ht="15.75" customHeight="1" x14ac:dyDescent="0.35"/>
    <row r="73" ht="15.75" customHeight="1" x14ac:dyDescent="0.35"/>
    <row r="74" ht="15.75" customHeight="1" x14ac:dyDescent="0.35"/>
    <row r="75" ht="15.75" customHeight="1" x14ac:dyDescent="0.35"/>
    <row r="76" ht="15.75" customHeight="1" x14ac:dyDescent="0.35"/>
    <row r="77" ht="15.75" customHeight="1" x14ac:dyDescent="0.35"/>
    <row r="78" ht="15.75" customHeight="1" x14ac:dyDescent="0.35"/>
    <row r="79" ht="15.75" customHeight="1" x14ac:dyDescent="0.35"/>
    <row r="80" ht="15.75" customHeight="1" x14ac:dyDescent="0.35"/>
    <row r="81" ht="15.75" customHeight="1" x14ac:dyDescent="0.35"/>
    <row r="82" ht="15.75" customHeight="1" x14ac:dyDescent="0.35"/>
    <row r="83" ht="15.75" customHeight="1" x14ac:dyDescent="0.35"/>
    <row r="84" ht="15.75" customHeight="1" x14ac:dyDescent="0.35"/>
    <row r="85" ht="15.75" customHeight="1" x14ac:dyDescent="0.35"/>
    <row r="86" ht="15.75" customHeight="1" x14ac:dyDescent="0.35"/>
    <row r="87" ht="15.75" customHeight="1" x14ac:dyDescent="0.35"/>
    <row r="88" ht="15.75" customHeight="1" x14ac:dyDescent="0.35"/>
    <row r="89" ht="15.75" customHeight="1" x14ac:dyDescent="0.35"/>
    <row r="90" ht="15.75" customHeight="1" x14ac:dyDescent="0.35"/>
    <row r="91" ht="15.75" customHeight="1" x14ac:dyDescent="0.35"/>
    <row r="92" ht="15.75" customHeight="1" x14ac:dyDescent="0.35"/>
    <row r="93" ht="15.75" customHeight="1" x14ac:dyDescent="0.35"/>
    <row r="94" ht="15.75" customHeight="1" x14ac:dyDescent="0.35"/>
    <row r="95" ht="15.75" customHeight="1" x14ac:dyDescent="0.35"/>
    <row r="96" ht="15.75" customHeight="1" x14ac:dyDescent="0.35"/>
    <row r="97" ht="15.75" customHeight="1" x14ac:dyDescent="0.35"/>
    <row r="98" ht="15.75" customHeight="1" x14ac:dyDescent="0.35"/>
    <row r="99" ht="15.75" customHeight="1" x14ac:dyDescent="0.35"/>
    <row r="100" ht="15.75" customHeight="1" x14ac:dyDescent="0.35"/>
    <row r="101" ht="15.75" customHeight="1" x14ac:dyDescent="0.35"/>
    <row r="102" ht="15.75" customHeight="1" x14ac:dyDescent="0.35"/>
    <row r="103" ht="15.75" customHeight="1" x14ac:dyDescent="0.35"/>
    <row r="104" ht="15.75" customHeight="1" x14ac:dyDescent="0.35"/>
    <row r="105" ht="15.75" customHeight="1" x14ac:dyDescent="0.35"/>
    <row r="106" ht="15.75" customHeight="1" x14ac:dyDescent="0.35"/>
    <row r="107" ht="15.75" customHeight="1" x14ac:dyDescent="0.35"/>
    <row r="108" ht="15.75" customHeight="1" x14ac:dyDescent="0.35"/>
    <row r="109" ht="15.75" customHeight="1" x14ac:dyDescent="0.35"/>
    <row r="110" ht="15.75" customHeight="1" x14ac:dyDescent="0.35"/>
    <row r="111" ht="15.75" customHeight="1" x14ac:dyDescent="0.35"/>
    <row r="112" ht="15.75" customHeight="1" x14ac:dyDescent="0.35"/>
    <row r="113" ht="15.75" customHeight="1" x14ac:dyDescent="0.35"/>
    <row r="114" ht="15.75" customHeight="1" x14ac:dyDescent="0.35"/>
    <row r="115" ht="15.75" customHeight="1" x14ac:dyDescent="0.35"/>
    <row r="116" ht="15.75" customHeight="1" x14ac:dyDescent="0.35"/>
    <row r="117" ht="15.75" customHeight="1" x14ac:dyDescent="0.35"/>
    <row r="118" ht="15.75" customHeight="1" x14ac:dyDescent="0.35"/>
    <row r="119" ht="15.75" customHeight="1" x14ac:dyDescent="0.35"/>
    <row r="120" ht="15.75" customHeight="1" x14ac:dyDescent="0.35"/>
    <row r="121" ht="15.75" customHeight="1" x14ac:dyDescent="0.35"/>
    <row r="122" ht="15.75" customHeight="1" x14ac:dyDescent="0.35"/>
    <row r="123" ht="15.75" customHeight="1" x14ac:dyDescent="0.35"/>
    <row r="124" ht="15.75" customHeight="1" x14ac:dyDescent="0.35"/>
    <row r="125" ht="15.75" customHeight="1" x14ac:dyDescent="0.35"/>
    <row r="126" ht="15.75" customHeight="1" x14ac:dyDescent="0.35"/>
    <row r="127" ht="15.75" customHeight="1" x14ac:dyDescent="0.35"/>
    <row r="128" ht="15.75" customHeight="1" x14ac:dyDescent="0.35"/>
    <row r="129" ht="15.75" customHeight="1" x14ac:dyDescent="0.35"/>
    <row r="130" ht="15.75" customHeight="1" x14ac:dyDescent="0.35"/>
    <row r="131" ht="15.75" customHeight="1" x14ac:dyDescent="0.35"/>
    <row r="132" ht="15.75" customHeight="1" x14ac:dyDescent="0.35"/>
    <row r="133" ht="15.75" customHeight="1" x14ac:dyDescent="0.35"/>
    <row r="134" ht="15.75" customHeight="1" x14ac:dyDescent="0.35"/>
    <row r="135" ht="15.75" customHeight="1" x14ac:dyDescent="0.35"/>
    <row r="136" ht="15.75" customHeight="1" x14ac:dyDescent="0.35"/>
    <row r="137" ht="15.75" customHeight="1" x14ac:dyDescent="0.35"/>
    <row r="138" ht="15.75" customHeight="1" x14ac:dyDescent="0.35"/>
    <row r="139" ht="15.75" customHeight="1" x14ac:dyDescent="0.35"/>
    <row r="140" ht="15.75" customHeight="1" x14ac:dyDescent="0.35"/>
    <row r="141" ht="15.75" customHeight="1" x14ac:dyDescent="0.35"/>
    <row r="142" ht="15.75" customHeight="1" x14ac:dyDescent="0.35"/>
    <row r="143" ht="15.75" customHeight="1" x14ac:dyDescent="0.35"/>
    <row r="144" ht="15.75" customHeight="1" x14ac:dyDescent="0.35"/>
    <row r="145" ht="15.75" customHeight="1" x14ac:dyDescent="0.35"/>
    <row r="146" ht="15.75" customHeight="1" x14ac:dyDescent="0.35"/>
    <row r="147" ht="15.75" customHeight="1" x14ac:dyDescent="0.35"/>
    <row r="148" ht="15.75" customHeight="1" x14ac:dyDescent="0.35"/>
    <row r="149" ht="15.75" customHeight="1" x14ac:dyDescent="0.35"/>
    <row r="150" ht="15.75" customHeight="1" x14ac:dyDescent="0.35"/>
    <row r="151" ht="15.75" customHeight="1" x14ac:dyDescent="0.35"/>
    <row r="152" ht="15.75" customHeight="1" x14ac:dyDescent="0.35"/>
    <row r="153" ht="15.75" customHeight="1" x14ac:dyDescent="0.35"/>
    <row r="154" ht="15.75" customHeight="1" x14ac:dyDescent="0.35"/>
    <row r="155" ht="15.75" customHeight="1" x14ac:dyDescent="0.35"/>
    <row r="156" ht="15.75" customHeight="1" x14ac:dyDescent="0.35"/>
    <row r="157" ht="15.75" customHeight="1" x14ac:dyDescent="0.35"/>
    <row r="158" ht="15.75" customHeight="1" x14ac:dyDescent="0.35"/>
    <row r="159" ht="15.75" customHeight="1" x14ac:dyDescent="0.35"/>
    <row r="160" ht="15.75" customHeight="1" x14ac:dyDescent="0.35"/>
    <row r="161" ht="15.75" customHeight="1" x14ac:dyDescent="0.35"/>
    <row r="162" ht="15.75" customHeight="1" x14ac:dyDescent="0.35"/>
    <row r="163" ht="15.75" customHeight="1" x14ac:dyDescent="0.35"/>
    <row r="164" ht="15.75" customHeight="1" x14ac:dyDescent="0.35"/>
    <row r="165" ht="15.75" customHeight="1" x14ac:dyDescent="0.35"/>
    <row r="166" ht="15.75" customHeight="1" x14ac:dyDescent="0.35"/>
    <row r="167" ht="15.75" customHeight="1" x14ac:dyDescent="0.35"/>
    <row r="168" ht="15.75" customHeight="1" x14ac:dyDescent="0.35"/>
    <row r="169" ht="15.75" customHeight="1" x14ac:dyDescent="0.35"/>
    <row r="170" ht="15.75" customHeight="1" x14ac:dyDescent="0.35"/>
    <row r="171" ht="15.75" customHeight="1" x14ac:dyDescent="0.35"/>
    <row r="172" ht="15.75" customHeight="1" x14ac:dyDescent="0.35"/>
    <row r="173" ht="15.75" customHeight="1" x14ac:dyDescent="0.35"/>
    <row r="174" ht="15.75" customHeight="1" x14ac:dyDescent="0.35"/>
    <row r="175" ht="15.75" customHeight="1" x14ac:dyDescent="0.35"/>
    <row r="176" ht="15.75" customHeight="1" x14ac:dyDescent="0.35"/>
    <row r="177" ht="15.75" customHeight="1" x14ac:dyDescent="0.35"/>
    <row r="178" ht="15.75" customHeight="1" x14ac:dyDescent="0.35"/>
    <row r="179" ht="15.75" customHeight="1" x14ac:dyDescent="0.35"/>
    <row r="180" ht="15.75" customHeight="1" x14ac:dyDescent="0.35"/>
    <row r="181" ht="15.75" customHeight="1" x14ac:dyDescent="0.35"/>
    <row r="182" ht="15.75" customHeight="1" x14ac:dyDescent="0.35"/>
    <row r="183" ht="15.75" customHeight="1" x14ac:dyDescent="0.35"/>
    <row r="184" ht="15.75" customHeight="1" x14ac:dyDescent="0.35"/>
    <row r="185" ht="15.75" customHeight="1" x14ac:dyDescent="0.35"/>
    <row r="186" ht="15.75" customHeight="1" x14ac:dyDescent="0.35"/>
    <row r="187" ht="15.75" customHeight="1" x14ac:dyDescent="0.35"/>
    <row r="188" ht="15.75" customHeight="1" x14ac:dyDescent="0.35"/>
    <row r="189" ht="15.75" customHeight="1" x14ac:dyDescent="0.35"/>
    <row r="190" ht="15.75" customHeight="1" x14ac:dyDescent="0.35"/>
    <row r="191" ht="15.75" customHeight="1" x14ac:dyDescent="0.35"/>
    <row r="192" ht="15.75" customHeight="1" x14ac:dyDescent="0.35"/>
    <row r="193" ht="15.75" customHeight="1" x14ac:dyDescent="0.35"/>
    <row r="194" ht="15.75" customHeight="1" x14ac:dyDescent="0.35"/>
    <row r="195" ht="15.75" customHeight="1" x14ac:dyDescent="0.35"/>
    <row r="196" ht="15.75" customHeight="1" x14ac:dyDescent="0.35"/>
    <row r="197" ht="15.75" customHeight="1" x14ac:dyDescent="0.35"/>
    <row r="198" ht="15.75" customHeight="1" x14ac:dyDescent="0.35"/>
    <row r="199" ht="15.75" customHeight="1" x14ac:dyDescent="0.35"/>
    <row r="200" ht="15.75" customHeight="1" x14ac:dyDescent="0.35"/>
    <row r="201" ht="15.75" customHeight="1" x14ac:dyDescent="0.35"/>
    <row r="202" ht="15.75" customHeight="1" x14ac:dyDescent="0.35"/>
    <row r="203" ht="15.75" customHeight="1" x14ac:dyDescent="0.35"/>
    <row r="204" ht="15.75" customHeight="1" x14ac:dyDescent="0.35"/>
    <row r="205" ht="15.75" customHeight="1" x14ac:dyDescent="0.35"/>
    <row r="206" ht="15.75" customHeight="1" x14ac:dyDescent="0.35"/>
    <row r="207" ht="15.75" customHeight="1" x14ac:dyDescent="0.35"/>
    <row r="208" ht="15.75" customHeight="1" x14ac:dyDescent="0.35"/>
    <row r="209" ht="15.75" customHeight="1" x14ac:dyDescent="0.35"/>
    <row r="210" ht="15.75" customHeight="1" x14ac:dyDescent="0.35"/>
    <row r="211" ht="15.75" customHeight="1" x14ac:dyDescent="0.35"/>
    <row r="212" ht="15.75" customHeight="1" x14ac:dyDescent="0.35"/>
    <row r="213" ht="15.75" customHeight="1" x14ac:dyDescent="0.35"/>
    <row r="214" ht="15.75" customHeight="1" x14ac:dyDescent="0.35"/>
    <row r="215" ht="15.75" customHeight="1" x14ac:dyDescent="0.35"/>
    <row r="216" ht="15.75" customHeight="1" x14ac:dyDescent="0.35"/>
    <row r="217" ht="15.75" customHeight="1" x14ac:dyDescent="0.35"/>
    <row r="218" ht="15.75" customHeight="1" x14ac:dyDescent="0.35"/>
    <row r="219" ht="15.75" customHeight="1" x14ac:dyDescent="0.35"/>
    <row r="220" ht="15.75" customHeight="1" x14ac:dyDescent="0.35"/>
    <row r="221" ht="15.75" customHeight="1" x14ac:dyDescent="0.35"/>
    <row r="222" ht="15.75" customHeight="1" x14ac:dyDescent="0.35"/>
    <row r="223" ht="15.75" customHeight="1" x14ac:dyDescent="0.35"/>
    <row r="224" ht="15.75" customHeight="1" x14ac:dyDescent="0.35"/>
    <row r="225" ht="15.75" customHeight="1" x14ac:dyDescent="0.35"/>
    <row r="226" ht="15.75" customHeight="1" x14ac:dyDescent="0.35"/>
    <row r="227" ht="15.75" customHeight="1" x14ac:dyDescent="0.35"/>
    <row r="228" ht="15.75" customHeight="1" x14ac:dyDescent="0.35"/>
    <row r="229" ht="15.75" customHeight="1" x14ac:dyDescent="0.35"/>
    <row r="230" ht="15.75" customHeight="1" x14ac:dyDescent="0.35"/>
    <row r="231" ht="15.75" customHeight="1" x14ac:dyDescent="0.35"/>
    <row r="232" ht="15.75" customHeight="1" x14ac:dyDescent="0.35"/>
    <row r="233" ht="15.75" customHeight="1" x14ac:dyDescent="0.35"/>
    <row r="234" ht="15.75" customHeight="1" x14ac:dyDescent="0.35"/>
    <row r="235" ht="15.75" customHeight="1" x14ac:dyDescent="0.35"/>
    <row r="236" ht="15.75" customHeight="1" x14ac:dyDescent="0.35"/>
    <row r="237" ht="15.75" customHeight="1" x14ac:dyDescent="0.35"/>
    <row r="238" ht="15.75" customHeight="1" x14ac:dyDescent="0.35"/>
    <row r="239" ht="15.75" customHeight="1" x14ac:dyDescent="0.35"/>
    <row r="240" ht="15.75" customHeight="1" x14ac:dyDescent="0.35"/>
    <row r="241" ht="15.75" customHeight="1" x14ac:dyDescent="0.35"/>
    <row r="242" ht="15.75" customHeight="1" x14ac:dyDescent="0.35"/>
    <row r="243" ht="15.75" customHeight="1" x14ac:dyDescent="0.35"/>
    <row r="244" ht="15.75" customHeight="1" x14ac:dyDescent="0.35"/>
    <row r="245" ht="15.75" customHeight="1" x14ac:dyDescent="0.35"/>
    <row r="246" ht="15.75" customHeight="1" x14ac:dyDescent="0.35"/>
    <row r="247" ht="15.75" customHeight="1" x14ac:dyDescent="0.35"/>
    <row r="248" ht="15.75" customHeight="1" x14ac:dyDescent="0.35"/>
    <row r="249" ht="15.75" customHeight="1" x14ac:dyDescent="0.35"/>
    <row r="250" ht="15.75" customHeight="1" x14ac:dyDescent="0.35"/>
    <row r="251" ht="15.75" customHeight="1" x14ac:dyDescent="0.35"/>
    <row r="252" ht="15.75" customHeight="1" x14ac:dyDescent="0.35"/>
    <row r="253" ht="15.75" customHeight="1" x14ac:dyDescent="0.35"/>
    <row r="254" ht="15.75" customHeight="1" x14ac:dyDescent="0.35"/>
    <row r="255" ht="15.75" customHeight="1" x14ac:dyDescent="0.35"/>
    <row r="256" ht="15.75" customHeight="1" x14ac:dyDescent="0.35"/>
    <row r="257" ht="15.75" customHeight="1" x14ac:dyDescent="0.35"/>
    <row r="258" ht="15.75" customHeight="1" x14ac:dyDescent="0.35"/>
    <row r="259" ht="15.75" customHeight="1" x14ac:dyDescent="0.35"/>
    <row r="260" ht="15.75" customHeight="1" x14ac:dyDescent="0.35"/>
    <row r="261" ht="15.75" customHeight="1" x14ac:dyDescent="0.35"/>
    <row r="262" ht="15.75" customHeight="1" x14ac:dyDescent="0.35"/>
    <row r="263" ht="15.75" customHeight="1" x14ac:dyDescent="0.35"/>
    <row r="264" ht="15.75" customHeight="1" x14ac:dyDescent="0.35"/>
    <row r="265" ht="15.75" customHeight="1" x14ac:dyDescent="0.35"/>
    <row r="266" ht="15.75" customHeight="1" x14ac:dyDescent="0.35"/>
    <row r="267" ht="15.75" customHeight="1" x14ac:dyDescent="0.35"/>
    <row r="268" ht="15.75" customHeight="1" x14ac:dyDescent="0.35"/>
    <row r="269" ht="15.75" customHeight="1" x14ac:dyDescent="0.35"/>
    <row r="270" ht="15.75" customHeight="1" x14ac:dyDescent="0.35"/>
    <row r="271" ht="15.75" customHeight="1" x14ac:dyDescent="0.35"/>
    <row r="272" ht="15.75" customHeight="1" x14ac:dyDescent="0.35"/>
    <row r="273" ht="15.75" customHeight="1" x14ac:dyDescent="0.35"/>
    <row r="274" ht="15.75" customHeight="1" x14ac:dyDescent="0.35"/>
    <row r="275" ht="15.75" customHeight="1" x14ac:dyDescent="0.35"/>
    <row r="276" ht="15.75" customHeight="1" x14ac:dyDescent="0.35"/>
    <row r="277" ht="15.75" customHeight="1" x14ac:dyDescent="0.35"/>
    <row r="278" ht="15.75" customHeight="1" x14ac:dyDescent="0.35"/>
    <row r="279" ht="15.75" customHeight="1" x14ac:dyDescent="0.35"/>
    <row r="280" ht="15.75" customHeight="1" x14ac:dyDescent="0.35"/>
    <row r="281" ht="15.75" customHeight="1" x14ac:dyDescent="0.35"/>
    <row r="282" ht="15.75" customHeight="1" x14ac:dyDescent="0.35"/>
    <row r="283" ht="15.75" customHeight="1" x14ac:dyDescent="0.35"/>
    <row r="284" ht="15.75" customHeight="1" x14ac:dyDescent="0.35"/>
    <row r="285" ht="15.75" customHeight="1" x14ac:dyDescent="0.35"/>
    <row r="286" ht="15.75" customHeight="1" x14ac:dyDescent="0.35"/>
    <row r="287" ht="15.75" customHeight="1" x14ac:dyDescent="0.35"/>
    <row r="288" ht="15.75" customHeight="1" x14ac:dyDescent="0.35"/>
    <row r="289" ht="15.75" customHeight="1" x14ac:dyDescent="0.35"/>
    <row r="290" ht="15.75" customHeight="1" x14ac:dyDescent="0.35"/>
    <row r="291" ht="15.75" customHeight="1" x14ac:dyDescent="0.35"/>
    <row r="292" ht="15.75" customHeight="1" x14ac:dyDescent="0.35"/>
    <row r="293" ht="15.75" customHeight="1" x14ac:dyDescent="0.35"/>
    <row r="294" ht="15.75" customHeight="1" x14ac:dyDescent="0.35"/>
    <row r="295" ht="15.75" customHeight="1" x14ac:dyDescent="0.35"/>
    <row r="296" ht="15.75" customHeight="1" x14ac:dyDescent="0.35"/>
    <row r="297" ht="15.75" customHeight="1" x14ac:dyDescent="0.35"/>
    <row r="298" ht="15.75" customHeight="1" x14ac:dyDescent="0.35"/>
    <row r="299" ht="15.75" customHeight="1" x14ac:dyDescent="0.35"/>
    <row r="300" ht="15.75" customHeight="1" x14ac:dyDescent="0.35"/>
    <row r="301" ht="15.75" customHeight="1" x14ac:dyDescent="0.35"/>
    <row r="302" ht="15.75" customHeight="1" x14ac:dyDescent="0.35"/>
    <row r="303" ht="15.75" customHeight="1" x14ac:dyDescent="0.35"/>
    <row r="304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pageMargins left="0.7" right="0.7" top="0.75" bottom="0.75" header="0" footer="0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1000"/>
  <sheetViews>
    <sheetView workbookViewId="0">
      <selection sqref="A1:XFD1048576"/>
    </sheetView>
  </sheetViews>
  <sheetFormatPr defaultColWidth="14.453125" defaultRowHeight="30" customHeight="1" x14ac:dyDescent="0.25"/>
  <cols>
    <col min="1" max="1" width="30.7265625" style="7" customWidth="1"/>
    <col min="2" max="2" width="10.7265625" style="7" customWidth="1"/>
    <col min="3" max="3" width="30.7265625" style="7" customWidth="1"/>
    <col min="4" max="4" width="10.7265625" style="7" customWidth="1"/>
    <col min="5" max="5" width="30.7265625" style="7" customWidth="1"/>
    <col min="6" max="6" width="10.7265625" style="7" customWidth="1"/>
    <col min="7" max="16384" width="14.453125" style="7"/>
  </cols>
  <sheetData>
    <row r="1" spans="1:6" ht="30" customHeight="1" x14ac:dyDescent="0.25">
      <c r="A1" s="137" t="s">
        <v>436</v>
      </c>
      <c r="B1" s="138"/>
      <c r="C1" s="138"/>
      <c r="D1" s="138"/>
      <c r="E1" s="138"/>
      <c r="F1" s="138"/>
    </row>
    <row r="2" spans="1:6" ht="30" customHeight="1" x14ac:dyDescent="0.25">
      <c r="A2" s="35"/>
      <c r="B2" s="74"/>
      <c r="C2" s="35"/>
      <c r="D2" s="74"/>
      <c r="E2" s="35"/>
      <c r="F2" s="74"/>
    </row>
    <row r="3" spans="1:6" ht="30" customHeight="1" x14ac:dyDescent="0.25">
      <c r="A3" s="139" t="s">
        <v>437</v>
      </c>
      <c r="B3" s="140"/>
      <c r="C3" s="140"/>
      <c r="D3" s="140"/>
      <c r="E3" s="140"/>
      <c r="F3" s="141"/>
    </row>
    <row r="4" spans="1:6" ht="30" customHeight="1" x14ac:dyDescent="0.25">
      <c r="A4" s="75" t="s">
        <v>438</v>
      </c>
      <c r="B4" s="76" t="s">
        <v>439</v>
      </c>
      <c r="C4" s="75" t="s">
        <v>440</v>
      </c>
      <c r="D4" s="76" t="s">
        <v>439</v>
      </c>
      <c r="E4" s="75" t="s">
        <v>441</v>
      </c>
      <c r="F4" s="76" t="s">
        <v>439</v>
      </c>
    </row>
    <row r="5" spans="1:6" ht="30" customHeight="1" x14ac:dyDescent="0.25">
      <c r="A5" s="68" t="s">
        <v>442</v>
      </c>
      <c r="B5" s="77">
        <f>COUNTIF('CREST KS5'!$A$3:$A$65,'BSA coverage of NC'!A5)</f>
        <v>0</v>
      </c>
      <c r="C5" s="68" t="s">
        <v>443</v>
      </c>
      <c r="D5" s="77">
        <f>COUNTIF('CREST KS5'!$C$3:$C$65,'BSA coverage of NC'!C5)</f>
        <v>0</v>
      </c>
      <c r="E5" s="68" t="s">
        <v>444</v>
      </c>
      <c r="F5" s="77">
        <f>COUNTIF('CREST KS5'!$E$3:$E$65,'BSA coverage of NC'!E5)</f>
        <v>0</v>
      </c>
    </row>
    <row r="6" spans="1:6" ht="30" customHeight="1" x14ac:dyDescent="0.25">
      <c r="A6" s="68" t="s">
        <v>445</v>
      </c>
      <c r="B6" s="77">
        <f>COUNTIF('CREST KS5'!$A$3:$A$65,'BSA coverage of NC'!A6)</f>
        <v>1</v>
      </c>
      <c r="C6" s="68" t="s">
        <v>446</v>
      </c>
      <c r="D6" s="77">
        <f>COUNTIF('CREST KS5'!$C$3:$C$65,'BSA coverage of NC'!C6)</f>
        <v>0</v>
      </c>
      <c r="E6" s="68" t="s">
        <v>278</v>
      </c>
      <c r="F6" s="77">
        <f>COUNTIF('CREST KS5'!$E$3:$E$65,'BSA coverage of NC'!E6)</f>
        <v>5</v>
      </c>
    </row>
    <row r="7" spans="1:6" ht="30" customHeight="1" x14ac:dyDescent="0.25">
      <c r="A7" s="68" t="s">
        <v>447</v>
      </c>
      <c r="B7" s="77">
        <f>COUNTIF('CREST KS5'!$A$3:$A$65,'BSA coverage of NC'!A7)</f>
        <v>0</v>
      </c>
      <c r="C7" s="68" t="s">
        <v>448</v>
      </c>
      <c r="D7" s="77">
        <f>COUNTIF('CREST KS5'!$C$3:$C$65,'BSA coverage of NC'!C7)</f>
        <v>0</v>
      </c>
      <c r="E7" s="68" t="s">
        <v>275</v>
      </c>
      <c r="F7" s="77">
        <f>COUNTIF('CREST KS5'!$E$3:$E$65,'BSA coverage of NC'!E7)</f>
        <v>9</v>
      </c>
    </row>
    <row r="8" spans="1:6" ht="30" customHeight="1" x14ac:dyDescent="0.25">
      <c r="A8" s="68" t="s">
        <v>449</v>
      </c>
      <c r="B8" s="77">
        <f>COUNTIF('CREST KS5'!$A$3:$A$65,'BSA coverage of NC'!A8)</f>
        <v>8</v>
      </c>
      <c r="C8" s="68" t="s">
        <v>119</v>
      </c>
      <c r="D8" s="77">
        <f>COUNTIF('CREST KS5'!$C$3:$C$65,'BSA coverage of NC'!C8)</f>
        <v>0</v>
      </c>
      <c r="E8" s="68" t="s">
        <v>328</v>
      </c>
      <c r="F8" s="77">
        <f>COUNTIF('CREST KS5'!$E$3:$E$65,'BSA coverage of NC'!E8)</f>
        <v>2</v>
      </c>
    </row>
    <row r="9" spans="1:6" ht="30" customHeight="1" x14ac:dyDescent="0.25">
      <c r="A9" s="68" t="s">
        <v>197</v>
      </c>
      <c r="B9" s="77">
        <f>COUNTIF('CREST KS5'!$A$3:$A$65,'BSA coverage of NC'!A9)</f>
        <v>7</v>
      </c>
      <c r="C9" s="68" t="s">
        <v>450</v>
      </c>
      <c r="D9" s="77">
        <f>COUNTIF('CREST KS5'!$C$3:$C$65,'BSA coverage of NC'!C9)</f>
        <v>0</v>
      </c>
      <c r="E9" s="68" t="s">
        <v>105</v>
      </c>
      <c r="F9" s="77">
        <f>COUNTIF('CREST KS5'!$E$3:$E$65,'BSA coverage of NC'!E9)</f>
        <v>4</v>
      </c>
    </row>
    <row r="10" spans="1:6" ht="30" customHeight="1" x14ac:dyDescent="0.25">
      <c r="A10" s="68" t="s">
        <v>451</v>
      </c>
      <c r="B10" s="77">
        <f>COUNTIF('CREST KS5'!$A$3:$A$65,'BSA coverage of NC'!A10)</f>
        <v>4</v>
      </c>
      <c r="C10" s="68" t="s">
        <v>375</v>
      </c>
      <c r="D10" s="77">
        <f>COUNTIF('CREST KS5'!$C$3:$C$65,'BSA coverage of NC'!C10)</f>
        <v>1</v>
      </c>
      <c r="E10" s="68" t="s">
        <v>86</v>
      </c>
      <c r="F10" s="77">
        <f>COUNTIF('CREST KS5'!$E$3:$E$65,'BSA coverage of NC'!E10)</f>
        <v>5</v>
      </c>
    </row>
    <row r="11" spans="1:6" ht="30" customHeight="1" x14ac:dyDescent="0.25">
      <c r="A11" s="68" t="s">
        <v>452</v>
      </c>
      <c r="B11" s="77">
        <f>COUNTIF('CREST KS5'!$A$3:$A$65,'BSA coverage of NC'!A11)</f>
        <v>2</v>
      </c>
      <c r="C11" s="68" t="s">
        <v>337</v>
      </c>
      <c r="D11" s="77">
        <f>COUNTIF('CREST KS5'!$C$3:$C$65,'BSA coverage of NC'!C11)</f>
        <v>1</v>
      </c>
      <c r="E11" s="68" t="s">
        <v>453</v>
      </c>
      <c r="F11" s="77">
        <f>COUNTIF('CREST KS5'!$E$3:$E$65,'BSA coverage of NC'!E11)</f>
        <v>0</v>
      </c>
    </row>
    <row r="12" spans="1:6" ht="30" customHeight="1" x14ac:dyDescent="0.25">
      <c r="A12" s="68" t="s">
        <v>454</v>
      </c>
      <c r="B12" s="77">
        <f>COUNTIF('CREST KS5'!$A$3:$A$65,'BSA coverage of NC'!A12)</f>
        <v>1</v>
      </c>
      <c r="C12" s="68" t="s">
        <v>455</v>
      </c>
      <c r="D12" s="77">
        <f>COUNTIF('CREST KS5'!$C$3:$C$65,'BSA coverage of NC'!C12)</f>
        <v>0</v>
      </c>
      <c r="E12" s="68" t="s">
        <v>456</v>
      </c>
      <c r="F12" s="77">
        <f>COUNTIF('CREST KS5'!$E$3:$E$65,'BSA coverage of NC'!E12)</f>
        <v>0</v>
      </c>
    </row>
    <row r="13" spans="1:6" ht="30" customHeight="1" x14ac:dyDescent="0.25">
      <c r="A13" s="68" t="s">
        <v>73</v>
      </c>
      <c r="B13" s="77">
        <f>COUNTIF('CREST KS5'!$A$3:$A$65,'BSA coverage of NC'!A13)</f>
        <v>3</v>
      </c>
      <c r="C13" s="68" t="s">
        <v>457</v>
      </c>
      <c r="D13" s="77">
        <f>COUNTIF('CREST KS5'!$C$3:$C$65,'BSA coverage of NC'!C13)</f>
        <v>3</v>
      </c>
      <c r="E13" s="68" t="s">
        <v>73</v>
      </c>
      <c r="F13" s="77">
        <f>COUNTIF('CREST KS5'!$E$3:$E$65,'BSA coverage of NC'!E13)</f>
        <v>3</v>
      </c>
    </row>
    <row r="14" spans="1:6" ht="30" customHeight="1" x14ac:dyDescent="0.25">
      <c r="A14" s="68"/>
      <c r="B14" s="77"/>
      <c r="C14" s="68" t="s">
        <v>292</v>
      </c>
      <c r="D14" s="77">
        <f>COUNTIF('CREST KS5'!$C$3:$C$65,'BSA coverage of NC'!C14)</f>
        <v>14</v>
      </c>
      <c r="E14" s="68"/>
      <c r="F14" s="77"/>
    </row>
    <row r="15" spans="1:6" ht="30" customHeight="1" x14ac:dyDescent="0.25">
      <c r="A15" s="78"/>
      <c r="B15" s="79"/>
      <c r="C15" s="78" t="s">
        <v>73</v>
      </c>
      <c r="D15" s="79">
        <f>COUNTIF('CREST KS5'!$C$3:$C$65,'BSA coverage of NC'!C15)</f>
        <v>4</v>
      </c>
      <c r="E15" s="78"/>
      <c r="F15" s="79"/>
    </row>
    <row r="16" spans="1:6" ht="30" customHeight="1" x14ac:dyDescent="0.25">
      <c r="A16" s="35"/>
      <c r="B16" s="74"/>
      <c r="C16" s="35"/>
      <c r="D16" s="74"/>
      <c r="E16" s="35"/>
      <c r="F16" s="74"/>
    </row>
    <row r="17" spans="1:6" ht="30" customHeight="1" x14ac:dyDescent="0.25">
      <c r="A17" s="139" t="s">
        <v>458</v>
      </c>
      <c r="B17" s="140"/>
      <c r="C17" s="140"/>
      <c r="D17" s="140"/>
      <c r="E17" s="140"/>
      <c r="F17" s="141"/>
    </row>
    <row r="18" spans="1:6" ht="30" customHeight="1" x14ac:dyDescent="0.25">
      <c r="A18" s="75" t="s">
        <v>438</v>
      </c>
      <c r="B18" s="76" t="s">
        <v>439</v>
      </c>
      <c r="C18" s="75" t="s">
        <v>440</v>
      </c>
      <c r="D18" s="76" t="s">
        <v>439</v>
      </c>
      <c r="E18" s="75" t="s">
        <v>441</v>
      </c>
      <c r="F18" s="76" t="s">
        <v>439</v>
      </c>
    </row>
    <row r="19" spans="1:6" ht="30" customHeight="1" x14ac:dyDescent="0.25">
      <c r="A19" s="68" t="s">
        <v>459</v>
      </c>
      <c r="B19" s="77">
        <f>COUNTIF('CREST KS4'!$A$3:$A$65,'BSA coverage of NC'!A19)</f>
        <v>5</v>
      </c>
      <c r="C19" s="68" t="s">
        <v>460</v>
      </c>
      <c r="D19" s="77">
        <f>COUNTIF('CREST KS4'!$C$3:$C$65,'BSA coverage of NC'!C19)</f>
        <v>0</v>
      </c>
      <c r="E19" s="68" t="s">
        <v>66</v>
      </c>
      <c r="F19" s="77">
        <f>COUNTIF('CREST KS4'!$E$3:$E$65,'BSA coverage of NC'!E19)</f>
        <v>9</v>
      </c>
    </row>
    <row r="20" spans="1:6" ht="30" customHeight="1" x14ac:dyDescent="0.25">
      <c r="A20" s="68" t="s">
        <v>461</v>
      </c>
      <c r="B20" s="77">
        <f>COUNTIF('CREST KS4'!$A$3:$A$65,'BSA coverage of NC'!A20)</f>
        <v>0</v>
      </c>
      <c r="C20" s="68" t="s">
        <v>462</v>
      </c>
      <c r="D20" s="77">
        <f>COUNTIF('CREST KS4'!$C$3:$C$65,'BSA coverage of NC'!C20)</f>
        <v>0</v>
      </c>
      <c r="E20" s="68" t="s">
        <v>142</v>
      </c>
      <c r="F20" s="77">
        <f>COUNTIF('CREST KS4'!$E$3:$E$65,'BSA coverage of NC'!E20)</f>
        <v>8</v>
      </c>
    </row>
    <row r="21" spans="1:6" ht="30" customHeight="1" x14ac:dyDescent="0.25">
      <c r="A21" s="68" t="s">
        <v>140</v>
      </c>
      <c r="B21" s="77">
        <f>COUNTIF('CREST KS4'!$A$3:$A$65,'BSA coverage of NC'!A21)</f>
        <v>13</v>
      </c>
      <c r="C21" s="68" t="s">
        <v>463</v>
      </c>
      <c r="D21" s="77">
        <f>COUNTIF('CREST KS4'!$C$3:$C$65,'BSA coverage of NC'!C21)</f>
        <v>0</v>
      </c>
      <c r="E21" s="68" t="s">
        <v>144</v>
      </c>
      <c r="F21" s="77">
        <f>COUNTIF('CREST KS4'!$E$3:$E$65,'BSA coverage of NC'!E21)</f>
        <v>3</v>
      </c>
    </row>
    <row r="22" spans="1:6" ht="30" customHeight="1" x14ac:dyDescent="0.25">
      <c r="A22" s="68" t="s">
        <v>189</v>
      </c>
      <c r="B22" s="77">
        <f>COUNTIF('CREST KS4'!$A$3:$A$65,'BSA coverage of NC'!A22)</f>
        <v>4</v>
      </c>
      <c r="C22" s="68" t="s">
        <v>178</v>
      </c>
      <c r="D22" s="77">
        <f>COUNTIF('CREST KS4'!$C$3:$C$65,'BSA coverage of NC'!C22)</f>
        <v>3</v>
      </c>
      <c r="E22" s="68" t="s">
        <v>157</v>
      </c>
      <c r="F22" s="77">
        <f>COUNTIF('CREST KS4'!$E$3:$E$65,'BSA coverage of NC'!E22)</f>
        <v>4</v>
      </c>
    </row>
    <row r="23" spans="1:6" ht="30" customHeight="1" x14ac:dyDescent="0.25">
      <c r="A23" s="68" t="s">
        <v>464</v>
      </c>
      <c r="B23" s="77">
        <f>COUNTIF('CREST KS4'!$A$3:$A$65,'BSA coverage of NC'!A23)</f>
        <v>0</v>
      </c>
      <c r="C23" s="68" t="s">
        <v>465</v>
      </c>
      <c r="D23" s="77">
        <f>COUNTIF('CREST KS4'!$C$3:$C$65,'BSA coverage of NC'!C23)</f>
        <v>0</v>
      </c>
      <c r="E23" s="68" t="s">
        <v>190</v>
      </c>
      <c r="F23" s="77">
        <f>COUNTIF('CREST KS4'!$E$3:$E$65,'BSA coverage of NC'!E23)</f>
        <v>2</v>
      </c>
    </row>
    <row r="24" spans="1:6" ht="30" customHeight="1" x14ac:dyDescent="0.25">
      <c r="A24" s="68" t="s">
        <v>197</v>
      </c>
      <c r="B24" s="77">
        <f>COUNTIF('CREST KS4'!$A$3:$A$65,'BSA coverage of NC'!A24)</f>
        <v>3</v>
      </c>
      <c r="C24" s="68" t="s">
        <v>147</v>
      </c>
      <c r="D24" s="77">
        <f>COUNTIF('CREST KS4'!$C$3:$C$65,'BSA coverage of NC'!C24)</f>
        <v>17</v>
      </c>
      <c r="E24" s="68" t="s">
        <v>466</v>
      </c>
      <c r="F24" s="77">
        <f>COUNTIF('CREST KS4'!$E$3:$E$65,'BSA coverage of NC'!E24)</f>
        <v>0</v>
      </c>
    </row>
    <row r="25" spans="1:6" ht="30" customHeight="1" x14ac:dyDescent="0.25">
      <c r="A25" s="68" t="s">
        <v>165</v>
      </c>
      <c r="B25" s="77">
        <f>COUNTIF('CREST KS4'!$A$3:$A$65,'BSA coverage of NC'!A25)</f>
        <v>2</v>
      </c>
      <c r="C25" s="68" t="s">
        <v>222</v>
      </c>
      <c r="D25" s="77">
        <f>COUNTIF('CREST KS4'!$C$3:$C$65,'BSA coverage of NC'!C25)</f>
        <v>1</v>
      </c>
      <c r="E25" s="68" t="s">
        <v>171</v>
      </c>
      <c r="F25" s="77">
        <f>COUNTIF('CREST KS4'!$E$3:$E$65,'BSA coverage of NC'!E25)</f>
        <v>4</v>
      </c>
    </row>
    <row r="26" spans="1:6" ht="30" customHeight="1" x14ac:dyDescent="0.25">
      <c r="A26" s="68" t="s">
        <v>73</v>
      </c>
      <c r="B26" s="77">
        <f>COUNTIF('CREST KS4'!$A$3:$A$65,'BSA coverage of NC'!A26)</f>
        <v>2</v>
      </c>
      <c r="C26" s="68" t="s">
        <v>214</v>
      </c>
      <c r="D26" s="77">
        <f>COUNTIF('CREST KS4'!$C$3:$C$65,'BSA coverage of NC'!C26)</f>
        <v>2</v>
      </c>
      <c r="E26" s="68" t="s">
        <v>446</v>
      </c>
      <c r="F26" s="77">
        <f>COUNTIF('CREST KS4'!$E$3:$E$65,'BSA coverage of NC'!E26)</f>
        <v>0</v>
      </c>
    </row>
    <row r="27" spans="1:6" ht="30" customHeight="1" x14ac:dyDescent="0.25">
      <c r="A27" s="68"/>
      <c r="B27" s="77"/>
      <c r="C27" s="68" t="s">
        <v>73</v>
      </c>
      <c r="D27" s="77">
        <f>COUNTIF('CREST KS4'!$C$3:$C$65,'BSA coverage of NC'!C27)</f>
        <v>0</v>
      </c>
      <c r="E27" s="68" t="s">
        <v>467</v>
      </c>
      <c r="F27" s="77">
        <f>COUNTIF('CREST KS4'!$E$3:$E$65,'BSA coverage of NC'!E27)</f>
        <v>0</v>
      </c>
    </row>
    <row r="28" spans="1:6" ht="30" customHeight="1" x14ac:dyDescent="0.25">
      <c r="A28" s="78"/>
      <c r="B28" s="79"/>
      <c r="C28" s="78"/>
      <c r="D28" s="79"/>
      <c r="E28" s="78" t="s">
        <v>73</v>
      </c>
      <c r="F28" s="77">
        <f>COUNTIF('CREST KS4'!$E$3:$E$65,'BSA coverage of NC'!E28)</f>
        <v>0</v>
      </c>
    </row>
    <row r="29" spans="1:6" ht="30" customHeight="1" x14ac:dyDescent="0.25">
      <c r="A29" s="35"/>
      <c r="B29" s="74"/>
      <c r="C29" s="35"/>
      <c r="D29" s="74"/>
      <c r="E29" s="35"/>
      <c r="F29" s="74"/>
    </row>
    <row r="30" spans="1:6" ht="30" customHeight="1" x14ac:dyDescent="0.25">
      <c r="A30" s="139" t="s">
        <v>468</v>
      </c>
      <c r="B30" s="140"/>
      <c r="C30" s="140"/>
      <c r="D30" s="140"/>
      <c r="E30" s="140"/>
      <c r="F30" s="141"/>
    </row>
    <row r="31" spans="1:6" ht="30" customHeight="1" x14ac:dyDescent="0.25">
      <c r="A31" s="63" t="s">
        <v>438</v>
      </c>
      <c r="B31" s="64" t="s">
        <v>439</v>
      </c>
      <c r="C31" s="63" t="s">
        <v>440</v>
      </c>
      <c r="D31" s="64" t="s">
        <v>439</v>
      </c>
      <c r="E31" s="63" t="s">
        <v>441</v>
      </c>
      <c r="F31" s="64" t="s">
        <v>439</v>
      </c>
    </row>
    <row r="32" spans="1:6" ht="30" customHeight="1" x14ac:dyDescent="0.25">
      <c r="A32" s="68" t="s">
        <v>54</v>
      </c>
      <c r="B32" s="77">
        <f>COUNTIF('CREST KS3'!$A$3:$A$65,'BSA coverage of NC'!A32)</f>
        <v>13</v>
      </c>
      <c r="C32" s="68" t="s">
        <v>109</v>
      </c>
      <c r="D32" s="77">
        <f>COUNTIF('CREST KS3'!$C$3:$C$65,'BSA coverage of NC'!C32)</f>
        <v>1</v>
      </c>
      <c r="E32" s="68" t="s">
        <v>66</v>
      </c>
      <c r="F32" s="77">
        <f>COUNTIF('CREST KS3'!$E$3:$E$65,'BSA coverage of NC'!E32)</f>
        <v>2</v>
      </c>
    </row>
    <row r="33" spans="1:6" ht="30" customHeight="1" x14ac:dyDescent="0.25">
      <c r="A33" s="68" t="s">
        <v>115</v>
      </c>
      <c r="B33" s="77">
        <f>COUNTIF('CREST KS3'!$A$3:$A$65,'BSA coverage of NC'!A33)</f>
        <v>2</v>
      </c>
      <c r="C33" s="68" t="s">
        <v>469</v>
      </c>
      <c r="D33" s="77">
        <f>COUNTIF('CREST KS3'!$C$3:$C$65,'BSA coverage of NC'!C33)</f>
        <v>0</v>
      </c>
      <c r="E33" s="68" t="s">
        <v>56</v>
      </c>
      <c r="F33" s="77">
        <f>COUNTIF('CREST KS3'!$E$3:$E$65,'BSA coverage of NC'!E33)</f>
        <v>8</v>
      </c>
    </row>
    <row r="34" spans="1:6" ht="30" customHeight="1" x14ac:dyDescent="0.25">
      <c r="A34" s="68" t="s">
        <v>396</v>
      </c>
      <c r="B34" s="77">
        <f>COUNTIF('CREST KS3'!$A$3:$A$65,'BSA coverage of NC'!A34)</f>
        <v>0</v>
      </c>
      <c r="C34" s="68" t="s">
        <v>60</v>
      </c>
      <c r="D34" s="77">
        <f>COUNTIF('CREST KS3'!$C$3:$C$65,'BSA coverage of NC'!C34)</f>
        <v>11</v>
      </c>
      <c r="E34" s="68" t="s">
        <v>105</v>
      </c>
      <c r="F34" s="77">
        <f>COUNTIF('CREST KS3'!$E$3:$E$65,'BSA coverage of NC'!E34)</f>
        <v>1</v>
      </c>
    </row>
    <row r="35" spans="1:6" ht="30" customHeight="1" x14ac:dyDescent="0.25">
      <c r="A35" s="68"/>
      <c r="B35" s="77"/>
      <c r="C35" s="68" t="s">
        <v>88</v>
      </c>
      <c r="D35" s="77">
        <f>COUNTIF('CREST KS3'!$C$3:$C$65,'BSA coverage of NC'!C35)</f>
        <v>1</v>
      </c>
      <c r="E35" s="68" t="s">
        <v>128</v>
      </c>
      <c r="F35" s="77">
        <f>COUNTIF('CREST KS3'!$E$3:$E$65,'BSA coverage of NC'!E35)</f>
        <v>1</v>
      </c>
    </row>
    <row r="36" spans="1:6" ht="30" customHeight="1" x14ac:dyDescent="0.25">
      <c r="A36" s="68"/>
      <c r="B36" s="77"/>
      <c r="C36" s="68" t="s">
        <v>119</v>
      </c>
      <c r="D36" s="77">
        <f>COUNTIF('CREST KS3'!$C$3:$C$65,'BSA coverage of NC'!C36)</f>
        <v>1</v>
      </c>
      <c r="E36" s="68" t="s">
        <v>86</v>
      </c>
      <c r="F36" s="77">
        <f>COUNTIF('CREST KS3'!$E$3:$E$65,'BSA coverage of NC'!E36)</f>
        <v>1</v>
      </c>
    </row>
    <row r="37" spans="1:6" ht="30" customHeight="1" x14ac:dyDescent="0.25">
      <c r="A37" s="68"/>
      <c r="B37" s="77"/>
      <c r="C37" s="68" t="s">
        <v>470</v>
      </c>
      <c r="D37" s="77">
        <f>COUNTIF('CREST KS3'!$C$3:$C$65,'BSA coverage of NC'!C37)</f>
        <v>0</v>
      </c>
      <c r="E37" s="68"/>
      <c r="F37" s="77"/>
    </row>
    <row r="38" spans="1:6" ht="30" customHeight="1" x14ac:dyDescent="0.25">
      <c r="A38" s="68"/>
      <c r="B38" s="77"/>
      <c r="C38" s="68" t="s">
        <v>471</v>
      </c>
      <c r="D38" s="77">
        <f>COUNTIF('CREST KS3'!$C$3:$C$65,'BSA coverage of NC'!C38)</f>
        <v>0</v>
      </c>
      <c r="E38" s="68"/>
      <c r="F38" s="77"/>
    </row>
    <row r="39" spans="1:6" ht="30" customHeight="1" x14ac:dyDescent="0.25">
      <c r="A39" s="78"/>
      <c r="B39" s="79"/>
      <c r="C39" s="78" t="s">
        <v>78</v>
      </c>
      <c r="D39" s="79">
        <f>COUNTIF('CREST KS3'!$C$3:$C$65,'BSA coverage of NC'!C39)</f>
        <v>1</v>
      </c>
      <c r="E39" s="78"/>
      <c r="F39" s="79"/>
    </row>
    <row r="40" spans="1:6" ht="30" customHeight="1" x14ac:dyDescent="0.25">
      <c r="A40" s="35"/>
      <c r="B40" s="74"/>
      <c r="C40" s="35"/>
      <c r="D40" s="74"/>
      <c r="E40" s="35"/>
      <c r="F40" s="74"/>
    </row>
    <row r="41" spans="1:6" ht="30" customHeight="1" x14ac:dyDescent="0.25">
      <c r="A41" s="35"/>
      <c r="B41" s="74"/>
      <c r="C41" s="35"/>
      <c r="D41" s="74"/>
      <c r="E41" s="35"/>
      <c r="F41" s="74"/>
    </row>
    <row r="42" spans="1:6" ht="30" customHeight="1" x14ac:dyDescent="0.25">
      <c r="A42" s="35"/>
      <c r="B42" s="74"/>
      <c r="C42" s="35"/>
      <c r="D42" s="74"/>
      <c r="E42" s="35"/>
      <c r="F42" s="74"/>
    </row>
    <row r="43" spans="1:6" ht="30" customHeight="1" x14ac:dyDescent="0.25">
      <c r="A43" s="35"/>
      <c r="B43" s="74"/>
      <c r="C43" s="35"/>
      <c r="D43" s="74"/>
      <c r="E43" s="35"/>
      <c r="F43" s="74"/>
    </row>
    <row r="44" spans="1:6" ht="30" customHeight="1" x14ac:dyDescent="0.25">
      <c r="A44" s="35"/>
      <c r="B44" s="74"/>
      <c r="C44" s="35"/>
      <c r="D44" s="74"/>
      <c r="E44" s="35"/>
      <c r="F44" s="74"/>
    </row>
    <row r="45" spans="1:6" ht="30" customHeight="1" x14ac:dyDescent="0.25">
      <c r="A45" s="35"/>
      <c r="B45" s="74"/>
      <c r="C45" s="35"/>
      <c r="D45" s="74"/>
      <c r="E45" s="35"/>
      <c r="F45" s="74"/>
    </row>
    <row r="46" spans="1:6" ht="30" customHeight="1" x14ac:dyDescent="0.25">
      <c r="A46" s="35"/>
      <c r="B46" s="74"/>
      <c r="C46" s="35"/>
      <c r="D46" s="74"/>
      <c r="E46" s="35"/>
      <c r="F46" s="74"/>
    </row>
    <row r="47" spans="1:6" ht="30" customHeight="1" x14ac:dyDescent="0.25">
      <c r="A47" s="35"/>
      <c r="B47" s="74"/>
      <c r="C47" s="35"/>
      <c r="D47" s="74"/>
      <c r="E47" s="35"/>
      <c r="F47" s="74"/>
    </row>
    <row r="48" spans="1:6" ht="30" customHeight="1" x14ac:dyDescent="0.25">
      <c r="A48" s="35"/>
      <c r="B48" s="74"/>
      <c r="C48" s="35"/>
      <c r="D48" s="74"/>
      <c r="E48" s="35"/>
      <c r="F48" s="74"/>
    </row>
    <row r="49" spans="1:6" ht="30" customHeight="1" x14ac:dyDescent="0.25">
      <c r="A49" s="35"/>
      <c r="B49" s="74"/>
      <c r="C49" s="35"/>
      <c r="D49" s="74"/>
      <c r="E49" s="35"/>
      <c r="F49" s="74"/>
    </row>
    <row r="50" spans="1:6" ht="30" customHeight="1" x14ac:dyDescent="0.25">
      <c r="A50" s="35"/>
      <c r="B50" s="74"/>
      <c r="C50" s="35"/>
      <c r="D50" s="74"/>
      <c r="E50" s="35"/>
      <c r="F50" s="74"/>
    </row>
    <row r="51" spans="1:6" ht="30" customHeight="1" x14ac:dyDescent="0.25">
      <c r="A51" s="35"/>
      <c r="B51" s="74"/>
      <c r="C51" s="35"/>
      <c r="D51" s="74"/>
      <c r="E51" s="35"/>
      <c r="F51" s="74"/>
    </row>
    <row r="52" spans="1:6" ht="30" customHeight="1" x14ac:dyDescent="0.25">
      <c r="A52" s="35"/>
      <c r="B52" s="74"/>
      <c r="C52" s="35"/>
      <c r="D52" s="74"/>
      <c r="E52" s="35"/>
      <c r="F52" s="74"/>
    </row>
    <row r="53" spans="1:6" ht="30" customHeight="1" x14ac:dyDescent="0.25">
      <c r="A53" s="35"/>
      <c r="B53" s="74"/>
      <c r="C53" s="35"/>
      <c r="D53" s="74"/>
      <c r="E53" s="35"/>
      <c r="F53" s="74"/>
    </row>
    <row r="54" spans="1:6" ht="30" customHeight="1" x14ac:dyDescent="0.25">
      <c r="A54" s="35"/>
      <c r="B54" s="74"/>
      <c r="C54" s="35"/>
      <c r="D54" s="74"/>
      <c r="E54" s="35"/>
      <c r="F54" s="74"/>
    </row>
    <row r="55" spans="1:6" ht="30" customHeight="1" x14ac:dyDescent="0.25">
      <c r="A55" s="35"/>
      <c r="B55" s="74"/>
      <c r="C55" s="35"/>
      <c r="D55" s="74"/>
      <c r="E55" s="35"/>
      <c r="F55" s="74"/>
    </row>
    <row r="56" spans="1:6" ht="30" customHeight="1" x14ac:dyDescent="0.25">
      <c r="A56" s="35"/>
      <c r="B56" s="74"/>
      <c r="C56" s="35"/>
      <c r="D56" s="74"/>
      <c r="E56" s="35"/>
      <c r="F56" s="74"/>
    </row>
    <row r="57" spans="1:6" ht="30" customHeight="1" x14ac:dyDescent="0.25">
      <c r="A57" s="35"/>
      <c r="B57" s="74"/>
      <c r="C57" s="35"/>
      <c r="D57" s="74"/>
      <c r="E57" s="35"/>
      <c r="F57" s="74"/>
    </row>
    <row r="58" spans="1:6" ht="30" customHeight="1" x14ac:dyDescent="0.25">
      <c r="A58" s="35"/>
      <c r="B58" s="74"/>
      <c r="C58" s="35"/>
      <c r="D58" s="74"/>
      <c r="E58" s="35"/>
      <c r="F58" s="74"/>
    </row>
    <row r="59" spans="1:6" ht="30" customHeight="1" x14ac:dyDescent="0.25">
      <c r="A59" s="35"/>
      <c r="B59" s="74"/>
      <c r="C59" s="35"/>
      <c r="D59" s="74"/>
      <c r="E59" s="35"/>
      <c r="F59" s="74"/>
    </row>
    <row r="60" spans="1:6" ht="30" customHeight="1" x14ac:dyDescent="0.25">
      <c r="A60" s="35"/>
      <c r="B60" s="74"/>
      <c r="C60" s="35"/>
      <c r="D60" s="74"/>
      <c r="E60" s="35"/>
      <c r="F60" s="74"/>
    </row>
    <row r="61" spans="1:6" ht="30" customHeight="1" x14ac:dyDescent="0.25">
      <c r="A61" s="35"/>
      <c r="B61" s="74"/>
      <c r="C61" s="35"/>
      <c r="D61" s="74"/>
      <c r="E61" s="35"/>
      <c r="F61" s="74"/>
    </row>
    <row r="62" spans="1:6" ht="30" customHeight="1" x14ac:dyDescent="0.25">
      <c r="A62" s="35"/>
      <c r="B62" s="74"/>
      <c r="C62" s="35"/>
      <c r="D62" s="74"/>
      <c r="E62" s="35"/>
      <c r="F62" s="74"/>
    </row>
    <row r="63" spans="1:6" ht="30" customHeight="1" x14ac:dyDescent="0.25">
      <c r="A63" s="35"/>
      <c r="B63" s="74"/>
      <c r="C63" s="35"/>
      <c r="D63" s="74"/>
      <c r="E63" s="35"/>
      <c r="F63" s="74"/>
    </row>
    <row r="64" spans="1:6" ht="30" customHeight="1" x14ac:dyDescent="0.25">
      <c r="A64" s="35"/>
      <c r="B64" s="74"/>
      <c r="C64" s="35"/>
      <c r="D64" s="74"/>
      <c r="E64" s="35"/>
      <c r="F64" s="74"/>
    </row>
    <row r="65" spans="1:6" ht="30" customHeight="1" x14ac:dyDescent="0.25">
      <c r="A65" s="35"/>
      <c r="B65" s="74"/>
      <c r="C65" s="35"/>
      <c r="D65" s="74"/>
      <c r="E65" s="35"/>
      <c r="F65" s="74"/>
    </row>
    <row r="66" spans="1:6" ht="30" customHeight="1" x14ac:dyDescent="0.25">
      <c r="A66" s="35"/>
      <c r="B66" s="74"/>
      <c r="C66" s="35"/>
      <c r="D66" s="74"/>
      <c r="E66" s="35"/>
      <c r="F66" s="74"/>
    </row>
    <row r="67" spans="1:6" ht="30" customHeight="1" x14ac:dyDescent="0.25">
      <c r="A67" s="35"/>
      <c r="B67" s="74"/>
      <c r="C67" s="35"/>
      <c r="D67" s="74"/>
      <c r="E67" s="35"/>
      <c r="F67" s="74"/>
    </row>
    <row r="68" spans="1:6" ht="30" customHeight="1" x14ac:dyDescent="0.25">
      <c r="A68" s="35"/>
      <c r="B68" s="74"/>
      <c r="C68" s="35"/>
      <c r="D68" s="74"/>
      <c r="E68" s="35"/>
      <c r="F68" s="74"/>
    </row>
    <row r="69" spans="1:6" ht="30" customHeight="1" x14ac:dyDescent="0.25">
      <c r="A69" s="35"/>
      <c r="B69" s="74"/>
      <c r="C69" s="35"/>
      <c r="D69" s="74"/>
      <c r="E69" s="35"/>
      <c r="F69" s="74"/>
    </row>
    <row r="70" spans="1:6" ht="30" customHeight="1" x14ac:dyDescent="0.25">
      <c r="A70" s="35"/>
      <c r="B70" s="74"/>
      <c r="C70" s="35"/>
      <c r="D70" s="74"/>
      <c r="E70" s="35"/>
      <c r="F70" s="74"/>
    </row>
    <row r="71" spans="1:6" ht="30" customHeight="1" x14ac:dyDescent="0.25">
      <c r="A71" s="35"/>
      <c r="B71" s="74"/>
      <c r="C71" s="35"/>
      <c r="D71" s="74"/>
      <c r="E71" s="35"/>
      <c r="F71" s="74"/>
    </row>
    <row r="72" spans="1:6" ht="30" customHeight="1" x14ac:dyDescent="0.25">
      <c r="A72" s="35"/>
      <c r="B72" s="74"/>
      <c r="C72" s="35"/>
      <c r="D72" s="74"/>
      <c r="E72" s="35"/>
      <c r="F72" s="74"/>
    </row>
    <row r="73" spans="1:6" ht="30" customHeight="1" x14ac:dyDescent="0.25">
      <c r="A73" s="35"/>
      <c r="B73" s="74"/>
      <c r="C73" s="35"/>
      <c r="D73" s="74"/>
      <c r="E73" s="35"/>
      <c r="F73" s="74"/>
    </row>
    <row r="74" spans="1:6" ht="30" customHeight="1" x14ac:dyDescent="0.25">
      <c r="A74" s="35"/>
      <c r="B74" s="74"/>
      <c r="C74" s="35"/>
      <c r="D74" s="74"/>
      <c r="E74" s="35"/>
      <c r="F74" s="74"/>
    </row>
    <row r="75" spans="1:6" ht="30" customHeight="1" x14ac:dyDescent="0.25">
      <c r="A75" s="35"/>
      <c r="B75" s="74"/>
      <c r="C75" s="35"/>
      <c r="D75" s="74"/>
      <c r="E75" s="35"/>
      <c r="F75" s="74"/>
    </row>
    <row r="76" spans="1:6" ht="30" customHeight="1" x14ac:dyDescent="0.25">
      <c r="A76" s="35"/>
      <c r="B76" s="74"/>
      <c r="C76" s="35"/>
      <c r="D76" s="74"/>
      <c r="E76" s="35"/>
      <c r="F76" s="74"/>
    </row>
    <row r="77" spans="1:6" ht="30" customHeight="1" x14ac:dyDescent="0.25">
      <c r="A77" s="35"/>
      <c r="B77" s="74"/>
      <c r="C77" s="35"/>
      <c r="D77" s="74"/>
      <c r="E77" s="35"/>
      <c r="F77" s="74"/>
    </row>
    <row r="78" spans="1:6" ht="30" customHeight="1" x14ac:dyDescent="0.25">
      <c r="A78" s="35"/>
      <c r="B78" s="74"/>
      <c r="C78" s="35"/>
      <c r="D78" s="74"/>
      <c r="E78" s="35"/>
      <c r="F78" s="74"/>
    </row>
    <row r="79" spans="1:6" ht="30" customHeight="1" x14ac:dyDescent="0.25">
      <c r="A79" s="35"/>
      <c r="B79" s="74"/>
      <c r="C79" s="35"/>
      <c r="D79" s="74"/>
      <c r="E79" s="35"/>
      <c r="F79" s="74"/>
    </row>
    <row r="80" spans="1:6" ht="30" customHeight="1" x14ac:dyDescent="0.25">
      <c r="A80" s="35"/>
      <c r="B80" s="74"/>
      <c r="C80" s="35"/>
      <c r="D80" s="74"/>
      <c r="E80" s="35"/>
      <c r="F80" s="74"/>
    </row>
    <row r="81" spans="1:6" ht="30" customHeight="1" x14ac:dyDescent="0.25">
      <c r="A81" s="35"/>
      <c r="B81" s="74"/>
      <c r="C81" s="35"/>
      <c r="D81" s="74"/>
      <c r="E81" s="35"/>
      <c r="F81" s="74"/>
    </row>
    <row r="82" spans="1:6" ht="30" customHeight="1" x14ac:dyDescent="0.25">
      <c r="A82" s="35"/>
      <c r="B82" s="74"/>
      <c r="C82" s="35"/>
      <c r="D82" s="74"/>
      <c r="E82" s="35"/>
      <c r="F82" s="74"/>
    </row>
    <row r="83" spans="1:6" ht="30" customHeight="1" x14ac:dyDescent="0.25">
      <c r="A83" s="35"/>
      <c r="B83" s="74"/>
      <c r="C83" s="35"/>
      <c r="D83" s="74"/>
      <c r="E83" s="35"/>
      <c r="F83" s="74"/>
    </row>
    <row r="84" spans="1:6" ht="30" customHeight="1" x14ac:dyDescent="0.25">
      <c r="A84" s="35"/>
      <c r="B84" s="74"/>
      <c r="C84" s="35"/>
      <c r="D84" s="74"/>
      <c r="E84" s="35"/>
      <c r="F84" s="74"/>
    </row>
    <row r="85" spans="1:6" ht="30" customHeight="1" x14ac:dyDescent="0.25">
      <c r="A85" s="35"/>
      <c r="B85" s="74"/>
      <c r="C85" s="35"/>
      <c r="D85" s="74"/>
      <c r="E85" s="35"/>
      <c r="F85" s="74"/>
    </row>
    <row r="86" spans="1:6" ht="30" customHeight="1" x14ac:dyDescent="0.25">
      <c r="A86" s="35"/>
      <c r="B86" s="74"/>
      <c r="C86" s="35"/>
      <c r="D86" s="74"/>
      <c r="E86" s="35"/>
      <c r="F86" s="74"/>
    </row>
    <row r="87" spans="1:6" ht="30" customHeight="1" x14ac:dyDescent="0.25">
      <c r="A87" s="35"/>
      <c r="B87" s="74"/>
      <c r="C87" s="35"/>
      <c r="D87" s="74"/>
      <c r="E87" s="35"/>
      <c r="F87" s="74"/>
    </row>
    <row r="88" spans="1:6" ht="30" customHeight="1" x14ac:dyDescent="0.25">
      <c r="A88" s="35"/>
      <c r="B88" s="74"/>
      <c r="C88" s="35"/>
      <c r="D88" s="74"/>
      <c r="E88" s="35"/>
      <c r="F88" s="74"/>
    </row>
    <row r="89" spans="1:6" ht="30" customHeight="1" x14ac:dyDescent="0.25">
      <c r="A89" s="35"/>
      <c r="B89" s="74"/>
      <c r="C89" s="35"/>
      <c r="D89" s="74"/>
      <c r="E89" s="35"/>
      <c r="F89" s="74"/>
    </row>
    <row r="90" spans="1:6" ht="30" customHeight="1" x14ac:dyDescent="0.25">
      <c r="A90" s="35"/>
      <c r="B90" s="74"/>
      <c r="C90" s="35"/>
      <c r="D90" s="74"/>
      <c r="E90" s="35"/>
      <c r="F90" s="74"/>
    </row>
    <row r="91" spans="1:6" ht="30" customHeight="1" x14ac:dyDescent="0.25">
      <c r="A91" s="35"/>
      <c r="B91" s="74"/>
      <c r="C91" s="35"/>
      <c r="D91" s="74"/>
      <c r="E91" s="35"/>
      <c r="F91" s="74"/>
    </row>
    <row r="92" spans="1:6" ht="30" customHeight="1" x14ac:dyDescent="0.25">
      <c r="A92" s="35"/>
      <c r="B92" s="74"/>
      <c r="C92" s="35"/>
      <c r="D92" s="74"/>
      <c r="E92" s="35"/>
      <c r="F92" s="74"/>
    </row>
    <row r="93" spans="1:6" ht="30" customHeight="1" x14ac:dyDescent="0.25">
      <c r="A93" s="35"/>
      <c r="B93" s="74"/>
      <c r="C93" s="35"/>
      <c r="D93" s="74"/>
      <c r="E93" s="35"/>
      <c r="F93" s="74"/>
    </row>
    <row r="94" spans="1:6" ht="30" customHeight="1" x14ac:dyDescent="0.25">
      <c r="A94" s="35"/>
      <c r="B94" s="74"/>
      <c r="C94" s="35"/>
      <c r="D94" s="74"/>
      <c r="E94" s="35"/>
      <c r="F94" s="74"/>
    </row>
    <row r="95" spans="1:6" ht="30" customHeight="1" x14ac:dyDescent="0.25">
      <c r="A95" s="35"/>
      <c r="B95" s="74"/>
      <c r="C95" s="35"/>
      <c r="D95" s="74"/>
      <c r="E95" s="35"/>
      <c r="F95" s="74"/>
    </row>
    <row r="96" spans="1:6" ht="30" customHeight="1" x14ac:dyDescent="0.25">
      <c r="A96" s="35"/>
      <c r="B96" s="74"/>
      <c r="C96" s="35"/>
      <c r="D96" s="74"/>
      <c r="E96" s="35"/>
      <c r="F96" s="74"/>
    </row>
    <row r="97" spans="1:6" ht="30" customHeight="1" x14ac:dyDescent="0.25">
      <c r="A97" s="35"/>
      <c r="B97" s="74"/>
      <c r="C97" s="35"/>
      <c r="D97" s="74"/>
      <c r="E97" s="35"/>
      <c r="F97" s="74"/>
    </row>
    <row r="98" spans="1:6" ht="30" customHeight="1" x14ac:dyDescent="0.25">
      <c r="A98" s="35"/>
      <c r="B98" s="74"/>
      <c r="C98" s="35"/>
      <c r="D98" s="74"/>
      <c r="E98" s="35"/>
      <c r="F98" s="74"/>
    </row>
    <row r="99" spans="1:6" ht="30" customHeight="1" x14ac:dyDescent="0.25">
      <c r="A99" s="35"/>
      <c r="B99" s="74"/>
      <c r="C99" s="35"/>
      <c r="D99" s="74"/>
      <c r="E99" s="35"/>
      <c r="F99" s="74"/>
    </row>
    <row r="100" spans="1:6" ht="30" customHeight="1" x14ac:dyDescent="0.25">
      <c r="A100" s="35"/>
      <c r="B100" s="74"/>
      <c r="C100" s="35"/>
      <c r="D100" s="74"/>
      <c r="E100" s="35"/>
      <c r="F100" s="74"/>
    </row>
    <row r="101" spans="1:6" ht="30" customHeight="1" x14ac:dyDescent="0.25">
      <c r="A101" s="35"/>
      <c r="B101" s="74"/>
      <c r="C101" s="35"/>
      <c r="D101" s="74"/>
      <c r="E101" s="35"/>
      <c r="F101" s="74"/>
    </row>
    <row r="102" spans="1:6" ht="30" customHeight="1" x14ac:dyDescent="0.25">
      <c r="A102" s="35"/>
      <c r="B102" s="74"/>
      <c r="C102" s="35"/>
      <c r="D102" s="74"/>
      <c r="E102" s="35"/>
      <c r="F102" s="74"/>
    </row>
    <row r="103" spans="1:6" ht="30" customHeight="1" x14ac:dyDescent="0.25">
      <c r="A103" s="35"/>
      <c r="B103" s="74"/>
      <c r="C103" s="35"/>
      <c r="D103" s="74"/>
      <c r="E103" s="35"/>
      <c r="F103" s="74"/>
    </row>
    <row r="104" spans="1:6" ht="30" customHeight="1" x14ac:dyDescent="0.25">
      <c r="A104" s="35"/>
      <c r="B104" s="74"/>
      <c r="C104" s="35"/>
      <c r="D104" s="74"/>
      <c r="E104" s="35"/>
      <c r="F104" s="74"/>
    </row>
    <row r="105" spans="1:6" ht="30" customHeight="1" x14ac:dyDescent="0.25">
      <c r="A105" s="35"/>
      <c r="B105" s="74"/>
      <c r="C105" s="35"/>
      <c r="D105" s="74"/>
      <c r="E105" s="35"/>
      <c r="F105" s="74"/>
    </row>
    <row r="106" spans="1:6" ht="30" customHeight="1" x14ac:dyDescent="0.25">
      <c r="A106" s="35"/>
      <c r="B106" s="74"/>
      <c r="C106" s="35"/>
      <c r="D106" s="74"/>
      <c r="E106" s="35"/>
      <c r="F106" s="74"/>
    </row>
    <row r="107" spans="1:6" ht="30" customHeight="1" x14ac:dyDescent="0.25">
      <c r="A107" s="35"/>
      <c r="B107" s="74"/>
      <c r="C107" s="35"/>
      <c r="D107" s="74"/>
      <c r="E107" s="35"/>
      <c r="F107" s="74"/>
    </row>
    <row r="108" spans="1:6" ht="30" customHeight="1" x14ac:dyDescent="0.25">
      <c r="A108" s="35"/>
      <c r="B108" s="74"/>
      <c r="C108" s="35"/>
      <c r="D108" s="74"/>
      <c r="E108" s="35"/>
      <c r="F108" s="74"/>
    </row>
    <row r="109" spans="1:6" ht="30" customHeight="1" x14ac:dyDescent="0.25">
      <c r="A109" s="35"/>
      <c r="B109" s="74"/>
      <c r="C109" s="35"/>
      <c r="D109" s="74"/>
      <c r="E109" s="35"/>
      <c r="F109" s="74"/>
    </row>
    <row r="110" spans="1:6" ht="30" customHeight="1" x14ac:dyDescent="0.25">
      <c r="A110" s="35"/>
      <c r="B110" s="74"/>
      <c r="C110" s="35"/>
      <c r="D110" s="74"/>
      <c r="E110" s="35"/>
      <c r="F110" s="74"/>
    </row>
    <row r="111" spans="1:6" ht="30" customHeight="1" x14ac:dyDescent="0.25">
      <c r="A111" s="35"/>
      <c r="B111" s="74"/>
      <c r="C111" s="35"/>
      <c r="D111" s="74"/>
      <c r="E111" s="35"/>
      <c r="F111" s="74"/>
    </row>
    <row r="112" spans="1:6" ht="30" customHeight="1" x14ac:dyDescent="0.25">
      <c r="A112" s="35"/>
      <c r="B112" s="74"/>
      <c r="C112" s="35"/>
      <c r="D112" s="74"/>
      <c r="E112" s="35"/>
      <c r="F112" s="74"/>
    </row>
    <row r="113" spans="1:6" ht="30" customHeight="1" x14ac:dyDescent="0.25">
      <c r="A113" s="35"/>
      <c r="B113" s="74"/>
      <c r="C113" s="35"/>
      <c r="D113" s="74"/>
      <c r="E113" s="35"/>
      <c r="F113" s="74"/>
    </row>
    <row r="114" spans="1:6" ht="30" customHeight="1" x14ac:dyDescent="0.25">
      <c r="A114" s="35"/>
      <c r="B114" s="74"/>
      <c r="C114" s="35"/>
      <c r="D114" s="74"/>
      <c r="E114" s="35"/>
      <c r="F114" s="74"/>
    </row>
    <row r="115" spans="1:6" ht="30" customHeight="1" x14ac:dyDescent="0.25">
      <c r="A115" s="35"/>
      <c r="B115" s="74"/>
      <c r="C115" s="35"/>
      <c r="D115" s="74"/>
      <c r="E115" s="35"/>
      <c r="F115" s="74"/>
    </row>
    <row r="116" spans="1:6" ht="30" customHeight="1" x14ac:dyDescent="0.25">
      <c r="A116" s="35"/>
      <c r="B116" s="74"/>
      <c r="C116" s="35"/>
      <c r="D116" s="74"/>
      <c r="E116" s="35"/>
      <c r="F116" s="74"/>
    </row>
    <row r="117" spans="1:6" ht="30" customHeight="1" x14ac:dyDescent="0.25">
      <c r="A117" s="35"/>
      <c r="B117" s="74"/>
      <c r="C117" s="35"/>
      <c r="D117" s="74"/>
      <c r="E117" s="35"/>
      <c r="F117" s="74"/>
    </row>
    <row r="118" spans="1:6" ht="30" customHeight="1" x14ac:dyDescent="0.25">
      <c r="A118" s="35"/>
      <c r="B118" s="74"/>
      <c r="C118" s="35"/>
      <c r="D118" s="74"/>
      <c r="E118" s="35"/>
      <c r="F118" s="74"/>
    </row>
    <row r="119" spans="1:6" ht="30" customHeight="1" x14ac:dyDescent="0.25">
      <c r="A119" s="35"/>
      <c r="B119" s="74"/>
      <c r="C119" s="35"/>
      <c r="D119" s="74"/>
      <c r="E119" s="35"/>
      <c r="F119" s="74"/>
    </row>
    <row r="120" spans="1:6" ht="30" customHeight="1" x14ac:dyDescent="0.25">
      <c r="A120" s="35"/>
      <c r="B120" s="74"/>
      <c r="C120" s="35"/>
      <c r="D120" s="74"/>
      <c r="E120" s="35"/>
      <c r="F120" s="74"/>
    </row>
    <row r="121" spans="1:6" ht="30" customHeight="1" x14ac:dyDescent="0.25">
      <c r="A121" s="35"/>
      <c r="B121" s="74"/>
      <c r="C121" s="35"/>
      <c r="D121" s="74"/>
      <c r="E121" s="35"/>
      <c r="F121" s="74"/>
    </row>
    <row r="122" spans="1:6" ht="30" customHeight="1" x14ac:dyDescent="0.25">
      <c r="A122" s="35"/>
      <c r="B122" s="74"/>
      <c r="C122" s="35"/>
      <c r="D122" s="74"/>
      <c r="E122" s="35"/>
      <c r="F122" s="74"/>
    </row>
    <row r="123" spans="1:6" ht="30" customHeight="1" x14ac:dyDescent="0.25">
      <c r="A123" s="35"/>
      <c r="B123" s="74"/>
      <c r="C123" s="35"/>
      <c r="D123" s="74"/>
      <c r="E123" s="35"/>
      <c r="F123" s="74"/>
    </row>
    <row r="124" spans="1:6" ht="30" customHeight="1" x14ac:dyDescent="0.25">
      <c r="A124" s="35"/>
      <c r="B124" s="74"/>
      <c r="C124" s="35"/>
      <c r="D124" s="74"/>
      <c r="E124" s="35"/>
      <c r="F124" s="74"/>
    </row>
    <row r="125" spans="1:6" ht="30" customHeight="1" x14ac:dyDescent="0.25">
      <c r="A125" s="35"/>
      <c r="B125" s="74"/>
      <c r="C125" s="35"/>
      <c r="D125" s="74"/>
      <c r="E125" s="35"/>
      <c r="F125" s="74"/>
    </row>
    <row r="126" spans="1:6" ht="30" customHeight="1" x14ac:dyDescent="0.25">
      <c r="A126" s="35"/>
      <c r="B126" s="74"/>
      <c r="C126" s="35"/>
      <c r="D126" s="74"/>
      <c r="E126" s="35"/>
      <c r="F126" s="74"/>
    </row>
    <row r="127" spans="1:6" ht="30" customHeight="1" x14ac:dyDescent="0.25">
      <c r="A127" s="35"/>
      <c r="B127" s="74"/>
      <c r="C127" s="35"/>
      <c r="D127" s="74"/>
      <c r="E127" s="35"/>
      <c r="F127" s="74"/>
    </row>
    <row r="128" spans="1:6" ht="30" customHeight="1" x14ac:dyDescent="0.25">
      <c r="A128" s="35"/>
      <c r="B128" s="74"/>
      <c r="C128" s="35"/>
      <c r="D128" s="74"/>
      <c r="E128" s="35"/>
      <c r="F128" s="74"/>
    </row>
    <row r="129" spans="1:6" ht="30" customHeight="1" x14ac:dyDescent="0.25">
      <c r="A129" s="35"/>
      <c r="B129" s="74"/>
      <c r="C129" s="35"/>
      <c r="D129" s="74"/>
      <c r="E129" s="35"/>
      <c r="F129" s="74"/>
    </row>
    <row r="130" spans="1:6" ht="30" customHeight="1" x14ac:dyDescent="0.25">
      <c r="A130" s="35"/>
      <c r="B130" s="74"/>
      <c r="C130" s="35"/>
      <c r="D130" s="74"/>
      <c r="E130" s="35"/>
      <c r="F130" s="74"/>
    </row>
    <row r="131" spans="1:6" ht="30" customHeight="1" x14ac:dyDescent="0.25">
      <c r="A131" s="35"/>
      <c r="B131" s="74"/>
      <c r="C131" s="35"/>
      <c r="D131" s="74"/>
      <c r="E131" s="35"/>
      <c r="F131" s="74"/>
    </row>
    <row r="132" spans="1:6" ht="30" customHeight="1" x14ac:dyDescent="0.25">
      <c r="A132" s="35"/>
      <c r="B132" s="74"/>
      <c r="C132" s="35"/>
      <c r="D132" s="74"/>
      <c r="E132" s="35"/>
      <c r="F132" s="74"/>
    </row>
    <row r="133" spans="1:6" ht="30" customHeight="1" x14ac:dyDescent="0.25">
      <c r="A133" s="35"/>
      <c r="B133" s="74"/>
      <c r="C133" s="35"/>
      <c r="D133" s="74"/>
      <c r="E133" s="35"/>
      <c r="F133" s="74"/>
    </row>
    <row r="134" spans="1:6" ht="30" customHeight="1" x14ac:dyDescent="0.25">
      <c r="A134" s="35"/>
      <c r="B134" s="74"/>
      <c r="C134" s="35"/>
      <c r="D134" s="74"/>
      <c r="E134" s="35"/>
      <c r="F134" s="74"/>
    </row>
    <row r="135" spans="1:6" ht="30" customHeight="1" x14ac:dyDescent="0.25">
      <c r="A135" s="35"/>
      <c r="B135" s="74"/>
      <c r="C135" s="35"/>
      <c r="D135" s="74"/>
      <c r="E135" s="35"/>
      <c r="F135" s="74"/>
    </row>
    <row r="136" spans="1:6" ht="30" customHeight="1" x14ac:dyDescent="0.25">
      <c r="A136" s="35"/>
      <c r="B136" s="74"/>
      <c r="C136" s="35"/>
      <c r="D136" s="74"/>
      <c r="E136" s="35"/>
      <c r="F136" s="74"/>
    </row>
    <row r="137" spans="1:6" ht="30" customHeight="1" x14ac:dyDescent="0.25">
      <c r="A137" s="35"/>
      <c r="B137" s="74"/>
      <c r="C137" s="35"/>
      <c r="D137" s="74"/>
      <c r="E137" s="35"/>
      <c r="F137" s="74"/>
    </row>
    <row r="138" spans="1:6" ht="30" customHeight="1" x14ac:dyDescent="0.25">
      <c r="A138" s="35"/>
      <c r="B138" s="74"/>
      <c r="C138" s="35"/>
      <c r="D138" s="74"/>
      <c r="E138" s="35"/>
      <c r="F138" s="74"/>
    </row>
    <row r="139" spans="1:6" ht="30" customHeight="1" x14ac:dyDescent="0.25">
      <c r="A139" s="35"/>
      <c r="B139" s="74"/>
      <c r="C139" s="35"/>
      <c r="D139" s="74"/>
      <c r="E139" s="35"/>
      <c r="F139" s="74"/>
    </row>
    <row r="140" spans="1:6" ht="30" customHeight="1" x14ac:dyDescent="0.25">
      <c r="A140" s="35"/>
      <c r="B140" s="74"/>
      <c r="C140" s="35"/>
      <c r="D140" s="74"/>
      <c r="E140" s="35"/>
      <c r="F140" s="74"/>
    </row>
    <row r="141" spans="1:6" ht="30" customHeight="1" x14ac:dyDescent="0.25">
      <c r="A141" s="35"/>
      <c r="B141" s="74"/>
      <c r="C141" s="35"/>
      <c r="D141" s="74"/>
      <c r="E141" s="35"/>
      <c r="F141" s="74"/>
    </row>
    <row r="142" spans="1:6" ht="30" customHeight="1" x14ac:dyDescent="0.25">
      <c r="A142" s="35"/>
      <c r="B142" s="74"/>
      <c r="C142" s="35"/>
      <c r="D142" s="74"/>
      <c r="E142" s="35"/>
      <c r="F142" s="74"/>
    </row>
    <row r="143" spans="1:6" ht="30" customHeight="1" x14ac:dyDescent="0.25">
      <c r="A143" s="35"/>
      <c r="B143" s="74"/>
      <c r="C143" s="35"/>
      <c r="D143" s="74"/>
      <c r="E143" s="35"/>
      <c r="F143" s="74"/>
    </row>
    <row r="144" spans="1:6" ht="30" customHeight="1" x14ac:dyDescent="0.25">
      <c r="A144" s="35"/>
      <c r="B144" s="74"/>
      <c r="C144" s="35"/>
      <c r="D144" s="74"/>
      <c r="E144" s="35"/>
      <c r="F144" s="74"/>
    </row>
    <row r="145" spans="1:6" ht="30" customHeight="1" x14ac:dyDescent="0.25">
      <c r="A145" s="35"/>
      <c r="B145" s="74"/>
      <c r="C145" s="35"/>
      <c r="D145" s="74"/>
      <c r="E145" s="35"/>
      <c r="F145" s="74"/>
    </row>
    <row r="146" spans="1:6" ht="30" customHeight="1" x14ac:dyDescent="0.25">
      <c r="A146" s="35"/>
      <c r="B146" s="74"/>
      <c r="C146" s="35"/>
      <c r="D146" s="74"/>
      <c r="E146" s="35"/>
      <c r="F146" s="74"/>
    </row>
    <row r="147" spans="1:6" ht="30" customHeight="1" x14ac:dyDescent="0.25">
      <c r="A147" s="35"/>
      <c r="B147" s="74"/>
      <c r="C147" s="35"/>
      <c r="D147" s="74"/>
      <c r="E147" s="35"/>
      <c r="F147" s="74"/>
    </row>
    <row r="148" spans="1:6" ht="30" customHeight="1" x14ac:dyDescent="0.25">
      <c r="A148" s="35"/>
      <c r="B148" s="74"/>
      <c r="C148" s="35"/>
      <c r="D148" s="74"/>
      <c r="E148" s="35"/>
      <c r="F148" s="74"/>
    </row>
    <row r="149" spans="1:6" ht="30" customHeight="1" x14ac:dyDescent="0.25">
      <c r="A149" s="35"/>
      <c r="B149" s="74"/>
      <c r="C149" s="35"/>
      <c r="D149" s="74"/>
      <c r="E149" s="35"/>
      <c r="F149" s="74"/>
    </row>
    <row r="150" spans="1:6" ht="30" customHeight="1" x14ac:dyDescent="0.25">
      <c r="A150" s="35"/>
      <c r="B150" s="74"/>
      <c r="C150" s="35"/>
      <c r="D150" s="74"/>
      <c r="E150" s="35"/>
      <c r="F150" s="74"/>
    </row>
    <row r="151" spans="1:6" ht="30" customHeight="1" x14ac:dyDescent="0.25">
      <c r="A151" s="35"/>
      <c r="B151" s="74"/>
      <c r="C151" s="35"/>
      <c r="D151" s="74"/>
      <c r="E151" s="35"/>
      <c r="F151" s="74"/>
    </row>
    <row r="152" spans="1:6" ht="30" customHeight="1" x14ac:dyDescent="0.25">
      <c r="A152" s="35"/>
      <c r="B152" s="74"/>
      <c r="C152" s="35"/>
      <c r="D152" s="74"/>
      <c r="E152" s="35"/>
      <c r="F152" s="74"/>
    </row>
    <row r="153" spans="1:6" ht="30" customHeight="1" x14ac:dyDescent="0.25">
      <c r="A153" s="35"/>
      <c r="B153" s="74"/>
      <c r="C153" s="35"/>
      <c r="D153" s="74"/>
      <c r="E153" s="35"/>
      <c r="F153" s="74"/>
    </row>
    <row r="154" spans="1:6" ht="30" customHeight="1" x14ac:dyDescent="0.25">
      <c r="A154" s="35"/>
      <c r="B154" s="74"/>
      <c r="C154" s="35"/>
      <c r="D154" s="74"/>
      <c r="E154" s="35"/>
      <c r="F154" s="74"/>
    </row>
    <row r="155" spans="1:6" ht="30" customHeight="1" x14ac:dyDescent="0.25">
      <c r="A155" s="35"/>
      <c r="B155" s="74"/>
      <c r="C155" s="35"/>
      <c r="D155" s="74"/>
      <c r="E155" s="35"/>
      <c r="F155" s="74"/>
    </row>
    <row r="156" spans="1:6" ht="30" customHeight="1" x14ac:dyDescent="0.25">
      <c r="A156" s="35"/>
      <c r="B156" s="74"/>
      <c r="C156" s="35"/>
      <c r="D156" s="74"/>
      <c r="E156" s="35"/>
      <c r="F156" s="74"/>
    </row>
    <row r="157" spans="1:6" ht="30" customHeight="1" x14ac:dyDescent="0.25">
      <c r="A157" s="35"/>
      <c r="B157" s="74"/>
      <c r="C157" s="35"/>
      <c r="D157" s="74"/>
      <c r="E157" s="35"/>
      <c r="F157" s="74"/>
    </row>
    <row r="158" spans="1:6" ht="30" customHeight="1" x14ac:dyDescent="0.25">
      <c r="A158" s="35"/>
      <c r="B158" s="74"/>
      <c r="C158" s="35"/>
      <c r="D158" s="74"/>
      <c r="E158" s="35"/>
      <c r="F158" s="74"/>
    </row>
    <row r="159" spans="1:6" ht="30" customHeight="1" x14ac:dyDescent="0.25">
      <c r="A159" s="35"/>
      <c r="B159" s="74"/>
      <c r="C159" s="35"/>
      <c r="D159" s="74"/>
      <c r="E159" s="35"/>
      <c r="F159" s="74"/>
    </row>
    <row r="160" spans="1:6" ht="30" customHeight="1" x14ac:dyDescent="0.25">
      <c r="A160" s="35"/>
      <c r="B160" s="74"/>
      <c r="C160" s="35"/>
      <c r="D160" s="74"/>
      <c r="E160" s="35"/>
      <c r="F160" s="74"/>
    </row>
    <row r="161" spans="1:6" ht="30" customHeight="1" x14ac:dyDescent="0.25">
      <c r="A161" s="35"/>
      <c r="B161" s="74"/>
      <c r="C161" s="35"/>
      <c r="D161" s="74"/>
      <c r="E161" s="35"/>
      <c r="F161" s="74"/>
    </row>
    <row r="162" spans="1:6" ht="30" customHeight="1" x14ac:dyDescent="0.25">
      <c r="A162" s="35"/>
      <c r="B162" s="74"/>
      <c r="C162" s="35"/>
      <c r="D162" s="74"/>
      <c r="E162" s="35"/>
      <c r="F162" s="74"/>
    </row>
    <row r="163" spans="1:6" ht="30" customHeight="1" x14ac:dyDescent="0.25">
      <c r="A163" s="35"/>
      <c r="B163" s="74"/>
      <c r="C163" s="35"/>
      <c r="D163" s="74"/>
      <c r="E163" s="35"/>
      <c r="F163" s="74"/>
    </row>
    <row r="164" spans="1:6" ht="30" customHeight="1" x14ac:dyDescent="0.25">
      <c r="A164" s="35"/>
      <c r="B164" s="74"/>
      <c r="C164" s="35"/>
      <c r="D164" s="74"/>
      <c r="E164" s="35"/>
      <c r="F164" s="74"/>
    </row>
    <row r="165" spans="1:6" ht="30" customHeight="1" x14ac:dyDescent="0.25">
      <c r="A165" s="35"/>
      <c r="B165" s="74"/>
      <c r="C165" s="35"/>
      <c r="D165" s="74"/>
      <c r="E165" s="35"/>
      <c r="F165" s="74"/>
    </row>
    <row r="166" spans="1:6" ht="30" customHeight="1" x14ac:dyDescent="0.25">
      <c r="A166" s="35"/>
      <c r="B166" s="74"/>
      <c r="C166" s="35"/>
      <c r="D166" s="74"/>
      <c r="E166" s="35"/>
      <c r="F166" s="74"/>
    </row>
    <row r="167" spans="1:6" ht="30" customHeight="1" x14ac:dyDescent="0.25">
      <c r="A167" s="35"/>
      <c r="B167" s="74"/>
      <c r="C167" s="35"/>
      <c r="D167" s="74"/>
      <c r="E167" s="35"/>
      <c r="F167" s="74"/>
    </row>
    <row r="168" spans="1:6" ht="30" customHeight="1" x14ac:dyDescent="0.25">
      <c r="A168" s="35"/>
      <c r="B168" s="74"/>
      <c r="C168" s="35"/>
      <c r="D168" s="74"/>
      <c r="E168" s="35"/>
      <c r="F168" s="74"/>
    </row>
    <row r="169" spans="1:6" ht="30" customHeight="1" x14ac:dyDescent="0.25">
      <c r="A169" s="35"/>
      <c r="B169" s="74"/>
      <c r="C169" s="35"/>
      <c r="D169" s="74"/>
      <c r="E169" s="35"/>
      <c r="F169" s="74"/>
    </row>
    <row r="170" spans="1:6" ht="30" customHeight="1" x14ac:dyDescent="0.25">
      <c r="A170" s="35"/>
      <c r="B170" s="74"/>
      <c r="C170" s="35"/>
      <c r="D170" s="74"/>
      <c r="E170" s="35"/>
      <c r="F170" s="74"/>
    </row>
    <row r="171" spans="1:6" ht="30" customHeight="1" x14ac:dyDescent="0.25">
      <c r="A171" s="35"/>
      <c r="B171" s="74"/>
      <c r="C171" s="35"/>
      <c r="D171" s="74"/>
      <c r="E171" s="35"/>
      <c r="F171" s="74"/>
    </row>
    <row r="172" spans="1:6" ht="30" customHeight="1" x14ac:dyDescent="0.25">
      <c r="A172" s="35"/>
      <c r="B172" s="74"/>
      <c r="C172" s="35"/>
      <c r="D172" s="74"/>
      <c r="E172" s="35"/>
      <c r="F172" s="74"/>
    </row>
    <row r="173" spans="1:6" ht="30" customHeight="1" x14ac:dyDescent="0.25">
      <c r="A173" s="35"/>
      <c r="B173" s="74"/>
      <c r="C173" s="35"/>
      <c r="D173" s="74"/>
      <c r="E173" s="35"/>
      <c r="F173" s="74"/>
    </row>
    <row r="174" spans="1:6" ht="30" customHeight="1" x14ac:dyDescent="0.25">
      <c r="A174" s="35"/>
      <c r="B174" s="74"/>
      <c r="C174" s="35"/>
      <c r="D174" s="74"/>
      <c r="E174" s="35"/>
      <c r="F174" s="74"/>
    </row>
    <row r="175" spans="1:6" ht="30" customHeight="1" x14ac:dyDescent="0.25">
      <c r="A175" s="35"/>
      <c r="B175" s="74"/>
      <c r="C175" s="35"/>
      <c r="D175" s="74"/>
      <c r="E175" s="35"/>
      <c r="F175" s="74"/>
    </row>
    <row r="176" spans="1:6" ht="30" customHeight="1" x14ac:dyDescent="0.25">
      <c r="A176" s="35"/>
      <c r="B176" s="74"/>
      <c r="C176" s="35"/>
      <c r="D176" s="74"/>
      <c r="E176" s="35"/>
      <c r="F176" s="74"/>
    </row>
    <row r="177" spans="1:6" ht="30" customHeight="1" x14ac:dyDescent="0.25">
      <c r="A177" s="35"/>
      <c r="B177" s="74"/>
      <c r="C177" s="35"/>
      <c r="D177" s="74"/>
      <c r="E177" s="35"/>
      <c r="F177" s="74"/>
    </row>
    <row r="178" spans="1:6" ht="30" customHeight="1" x14ac:dyDescent="0.25">
      <c r="A178" s="35"/>
      <c r="B178" s="74"/>
      <c r="C178" s="35"/>
      <c r="D178" s="74"/>
      <c r="E178" s="35"/>
      <c r="F178" s="74"/>
    </row>
    <row r="179" spans="1:6" ht="30" customHeight="1" x14ac:dyDescent="0.25">
      <c r="A179" s="35"/>
      <c r="B179" s="74"/>
      <c r="C179" s="35"/>
      <c r="D179" s="74"/>
      <c r="E179" s="35"/>
      <c r="F179" s="74"/>
    </row>
    <row r="180" spans="1:6" ht="30" customHeight="1" x14ac:dyDescent="0.25">
      <c r="A180" s="35"/>
      <c r="B180" s="74"/>
      <c r="C180" s="35"/>
      <c r="D180" s="74"/>
      <c r="E180" s="35"/>
      <c r="F180" s="74"/>
    </row>
    <row r="181" spans="1:6" ht="30" customHeight="1" x14ac:dyDescent="0.25">
      <c r="A181" s="35"/>
      <c r="B181" s="74"/>
      <c r="C181" s="35"/>
      <c r="D181" s="74"/>
      <c r="E181" s="35"/>
      <c r="F181" s="74"/>
    </row>
    <row r="182" spans="1:6" ht="30" customHeight="1" x14ac:dyDescent="0.25">
      <c r="A182" s="35"/>
      <c r="B182" s="74"/>
      <c r="C182" s="35"/>
      <c r="D182" s="74"/>
      <c r="E182" s="35"/>
      <c r="F182" s="74"/>
    </row>
    <row r="183" spans="1:6" ht="30" customHeight="1" x14ac:dyDescent="0.25">
      <c r="A183" s="35"/>
      <c r="B183" s="74"/>
      <c r="C183" s="35"/>
      <c r="D183" s="74"/>
      <c r="E183" s="35"/>
      <c r="F183" s="74"/>
    </row>
    <row r="184" spans="1:6" ht="30" customHeight="1" x14ac:dyDescent="0.25">
      <c r="A184" s="35"/>
      <c r="B184" s="74"/>
      <c r="C184" s="35"/>
      <c r="D184" s="74"/>
      <c r="E184" s="35"/>
      <c r="F184" s="74"/>
    </row>
    <row r="185" spans="1:6" ht="30" customHeight="1" x14ac:dyDescent="0.25">
      <c r="A185" s="35"/>
      <c r="B185" s="74"/>
      <c r="C185" s="35"/>
      <c r="D185" s="74"/>
      <c r="E185" s="35"/>
      <c r="F185" s="74"/>
    </row>
    <row r="186" spans="1:6" ht="30" customHeight="1" x14ac:dyDescent="0.25">
      <c r="A186" s="35"/>
      <c r="B186" s="74"/>
      <c r="C186" s="35"/>
      <c r="D186" s="74"/>
      <c r="E186" s="35"/>
      <c r="F186" s="74"/>
    </row>
    <row r="187" spans="1:6" ht="30" customHeight="1" x14ac:dyDescent="0.25">
      <c r="A187" s="35"/>
      <c r="B187" s="74"/>
      <c r="C187" s="35"/>
      <c r="D187" s="74"/>
      <c r="E187" s="35"/>
      <c r="F187" s="74"/>
    </row>
    <row r="188" spans="1:6" ht="30" customHeight="1" x14ac:dyDescent="0.25">
      <c r="A188" s="35"/>
      <c r="B188" s="74"/>
      <c r="C188" s="35"/>
      <c r="D188" s="74"/>
      <c r="E188" s="35"/>
      <c r="F188" s="74"/>
    </row>
    <row r="189" spans="1:6" ht="30" customHeight="1" x14ac:dyDescent="0.25">
      <c r="A189" s="35"/>
      <c r="B189" s="74"/>
      <c r="C189" s="35"/>
      <c r="D189" s="74"/>
      <c r="E189" s="35"/>
      <c r="F189" s="74"/>
    </row>
    <row r="190" spans="1:6" ht="30" customHeight="1" x14ac:dyDescent="0.25">
      <c r="A190" s="35"/>
      <c r="B190" s="74"/>
      <c r="C190" s="35"/>
      <c r="D190" s="74"/>
      <c r="E190" s="35"/>
      <c r="F190" s="74"/>
    </row>
    <row r="191" spans="1:6" ht="30" customHeight="1" x14ac:dyDescent="0.25">
      <c r="A191" s="35"/>
      <c r="B191" s="74"/>
      <c r="C191" s="35"/>
      <c r="D191" s="74"/>
      <c r="E191" s="35"/>
      <c r="F191" s="74"/>
    </row>
    <row r="192" spans="1:6" ht="30" customHeight="1" x14ac:dyDescent="0.25">
      <c r="A192" s="35"/>
      <c r="B192" s="74"/>
      <c r="C192" s="35"/>
      <c r="D192" s="74"/>
      <c r="E192" s="35"/>
      <c r="F192" s="74"/>
    </row>
    <row r="193" spans="1:6" ht="30" customHeight="1" x14ac:dyDescent="0.25">
      <c r="A193" s="35"/>
      <c r="B193" s="74"/>
      <c r="C193" s="35"/>
      <c r="D193" s="74"/>
      <c r="E193" s="35"/>
      <c r="F193" s="74"/>
    </row>
    <row r="194" spans="1:6" ht="30" customHeight="1" x14ac:dyDescent="0.25">
      <c r="A194" s="35"/>
      <c r="B194" s="74"/>
      <c r="C194" s="35"/>
      <c r="D194" s="74"/>
      <c r="E194" s="35"/>
      <c r="F194" s="74"/>
    </row>
    <row r="195" spans="1:6" ht="30" customHeight="1" x14ac:dyDescent="0.25">
      <c r="A195" s="35"/>
      <c r="B195" s="74"/>
      <c r="C195" s="35"/>
      <c r="D195" s="74"/>
      <c r="E195" s="35"/>
      <c r="F195" s="74"/>
    </row>
    <row r="196" spans="1:6" ht="30" customHeight="1" x14ac:dyDescent="0.25">
      <c r="A196" s="35"/>
      <c r="B196" s="74"/>
      <c r="C196" s="35"/>
      <c r="D196" s="74"/>
      <c r="E196" s="35"/>
      <c r="F196" s="74"/>
    </row>
    <row r="197" spans="1:6" ht="30" customHeight="1" x14ac:dyDescent="0.25">
      <c r="A197" s="35"/>
      <c r="B197" s="74"/>
      <c r="C197" s="35"/>
      <c r="D197" s="74"/>
      <c r="E197" s="35"/>
      <c r="F197" s="74"/>
    </row>
    <row r="198" spans="1:6" ht="30" customHeight="1" x14ac:dyDescent="0.25">
      <c r="A198" s="35"/>
      <c r="B198" s="74"/>
      <c r="C198" s="35"/>
      <c r="D198" s="74"/>
      <c r="E198" s="35"/>
      <c r="F198" s="74"/>
    </row>
    <row r="199" spans="1:6" ht="30" customHeight="1" x14ac:dyDescent="0.25">
      <c r="A199" s="35"/>
      <c r="B199" s="74"/>
      <c r="C199" s="35"/>
      <c r="D199" s="74"/>
      <c r="E199" s="35"/>
      <c r="F199" s="74"/>
    </row>
    <row r="200" spans="1:6" ht="30" customHeight="1" x14ac:dyDescent="0.25">
      <c r="A200" s="35"/>
      <c r="B200" s="74"/>
      <c r="C200" s="35"/>
      <c r="D200" s="74"/>
      <c r="E200" s="35"/>
      <c r="F200" s="74"/>
    </row>
    <row r="201" spans="1:6" ht="30" customHeight="1" x14ac:dyDescent="0.25">
      <c r="A201" s="35"/>
      <c r="B201" s="74"/>
      <c r="C201" s="35"/>
      <c r="D201" s="74"/>
      <c r="E201" s="35"/>
      <c r="F201" s="74"/>
    </row>
    <row r="202" spans="1:6" ht="30" customHeight="1" x14ac:dyDescent="0.25">
      <c r="A202" s="35"/>
      <c r="B202" s="74"/>
      <c r="C202" s="35"/>
      <c r="D202" s="74"/>
      <c r="E202" s="35"/>
      <c r="F202" s="74"/>
    </row>
    <row r="203" spans="1:6" ht="30" customHeight="1" x14ac:dyDescent="0.25">
      <c r="A203" s="35"/>
      <c r="B203" s="74"/>
      <c r="C203" s="35"/>
      <c r="D203" s="74"/>
      <c r="E203" s="35"/>
      <c r="F203" s="74"/>
    </row>
    <row r="204" spans="1:6" ht="30" customHeight="1" x14ac:dyDescent="0.25">
      <c r="A204" s="35"/>
      <c r="B204" s="74"/>
      <c r="C204" s="35"/>
      <c r="D204" s="74"/>
      <c r="E204" s="35"/>
      <c r="F204" s="74"/>
    </row>
    <row r="205" spans="1:6" ht="30" customHeight="1" x14ac:dyDescent="0.25">
      <c r="A205" s="35"/>
      <c r="B205" s="74"/>
      <c r="C205" s="35"/>
      <c r="D205" s="74"/>
      <c r="E205" s="35"/>
      <c r="F205" s="74"/>
    </row>
    <row r="206" spans="1:6" ht="30" customHeight="1" x14ac:dyDescent="0.25">
      <c r="A206" s="35"/>
      <c r="B206" s="74"/>
      <c r="C206" s="35"/>
      <c r="D206" s="74"/>
      <c r="E206" s="35"/>
      <c r="F206" s="74"/>
    </row>
    <row r="207" spans="1:6" ht="30" customHeight="1" x14ac:dyDescent="0.25">
      <c r="A207" s="35"/>
      <c r="B207" s="74"/>
      <c r="C207" s="35"/>
      <c r="D207" s="74"/>
      <c r="E207" s="35"/>
      <c r="F207" s="74"/>
    </row>
    <row r="208" spans="1:6" ht="30" customHeight="1" x14ac:dyDescent="0.25">
      <c r="A208" s="35"/>
      <c r="B208" s="74"/>
      <c r="C208" s="35"/>
      <c r="D208" s="74"/>
      <c r="E208" s="35"/>
      <c r="F208" s="74"/>
    </row>
    <row r="209" spans="1:6" ht="30" customHeight="1" x14ac:dyDescent="0.25">
      <c r="A209" s="35"/>
      <c r="B209" s="74"/>
      <c r="C209" s="35"/>
      <c r="D209" s="74"/>
      <c r="E209" s="35"/>
      <c r="F209" s="74"/>
    </row>
    <row r="210" spans="1:6" ht="30" customHeight="1" x14ac:dyDescent="0.25">
      <c r="A210" s="35"/>
      <c r="B210" s="74"/>
      <c r="C210" s="35"/>
      <c r="D210" s="74"/>
      <c r="E210" s="35"/>
      <c r="F210" s="74"/>
    </row>
    <row r="211" spans="1:6" ht="30" customHeight="1" x14ac:dyDescent="0.25">
      <c r="A211" s="35"/>
      <c r="B211" s="74"/>
      <c r="C211" s="35"/>
      <c r="D211" s="74"/>
      <c r="E211" s="35"/>
      <c r="F211" s="74"/>
    </row>
    <row r="212" spans="1:6" ht="30" customHeight="1" x14ac:dyDescent="0.25">
      <c r="A212" s="35"/>
      <c r="B212" s="74"/>
      <c r="C212" s="35"/>
      <c r="D212" s="74"/>
      <c r="E212" s="35"/>
      <c r="F212" s="74"/>
    </row>
    <row r="213" spans="1:6" ht="30" customHeight="1" x14ac:dyDescent="0.25">
      <c r="A213" s="35"/>
      <c r="B213" s="74"/>
      <c r="C213" s="35"/>
      <c r="D213" s="74"/>
      <c r="E213" s="35"/>
      <c r="F213" s="74"/>
    </row>
    <row r="214" spans="1:6" ht="30" customHeight="1" x14ac:dyDescent="0.25">
      <c r="A214" s="35"/>
      <c r="B214" s="74"/>
      <c r="C214" s="35"/>
      <c r="D214" s="74"/>
      <c r="E214" s="35"/>
      <c r="F214" s="74"/>
    </row>
    <row r="215" spans="1:6" ht="30" customHeight="1" x14ac:dyDescent="0.25">
      <c r="A215" s="35"/>
      <c r="B215" s="74"/>
      <c r="C215" s="35"/>
      <c r="D215" s="74"/>
      <c r="E215" s="35"/>
      <c r="F215" s="74"/>
    </row>
    <row r="216" spans="1:6" ht="30" customHeight="1" x14ac:dyDescent="0.25">
      <c r="A216" s="35"/>
      <c r="B216" s="74"/>
      <c r="C216" s="35"/>
      <c r="D216" s="74"/>
      <c r="E216" s="35"/>
      <c r="F216" s="74"/>
    </row>
    <row r="217" spans="1:6" ht="30" customHeight="1" x14ac:dyDescent="0.25">
      <c r="A217" s="35"/>
      <c r="B217" s="74"/>
      <c r="C217" s="35"/>
      <c r="D217" s="74"/>
      <c r="E217" s="35"/>
      <c r="F217" s="74"/>
    </row>
    <row r="218" spans="1:6" ht="30" customHeight="1" x14ac:dyDescent="0.25">
      <c r="A218" s="35"/>
      <c r="B218" s="74"/>
      <c r="C218" s="35"/>
      <c r="D218" s="74"/>
      <c r="E218" s="35"/>
      <c r="F218" s="74"/>
    </row>
    <row r="219" spans="1:6" ht="30" customHeight="1" x14ac:dyDescent="0.25">
      <c r="A219" s="35"/>
      <c r="B219" s="74"/>
      <c r="C219" s="35"/>
      <c r="D219" s="74"/>
      <c r="E219" s="35"/>
      <c r="F219" s="74"/>
    </row>
    <row r="220" spans="1:6" ht="30" customHeight="1" x14ac:dyDescent="0.25">
      <c r="A220" s="35"/>
      <c r="B220" s="74"/>
      <c r="C220" s="35"/>
      <c r="D220" s="74"/>
      <c r="E220" s="35"/>
      <c r="F220" s="74"/>
    </row>
    <row r="221" spans="1:6" ht="30" customHeight="1" x14ac:dyDescent="0.25">
      <c r="A221" s="35"/>
      <c r="B221" s="74"/>
      <c r="C221" s="35"/>
      <c r="D221" s="74"/>
      <c r="E221" s="35"/>
      <c r="F221" s="74"/>
    </row>
    <row r="222" spans="1:6" ht="30" customHeight="1" x14ac:dyDescent="0.25">
      <c r="A222" s="35"/>
      <c r="B222" s="74"/>
      <c r="C222" s="35"/>
      <c r="D222" s="74"/>
      <c r="E222" s="35"/>
      <c r="F222" s="74"/>
    </row>
    <row r="223" spans="1:6" ht="30" customHeight="1" x14ac:dyDescent="0.25">
      <c r="A223" s="35"/>
      <c r="B223" s="74"/>
      <c r="C223" s="35"/>
      <c r="D223" s="74"/>
      <c r="E223" s="35"/>
      <c r="F223" s="74"/>
    </row>
    <row r="224" spans="1:6" ht="30" customHeight="1" x14ac:dyDescent="0.25">
      <c r="A224" s="35"/>
      <c r="B224" s="74"/>
      <c r="C224" s="35"/>
      <c r="D224" s="74"/>
      <c r="E224" s="35"/>
      <c r="F224" s="74"/>
    </row>
    <row r="225" spans="1:6" ht="30" customHeight="1" x14ac:dyDescent="0.25">
      <c r="A225" s="35"/>
      <c r="B225" s="74"/>
      <c r="C225" s="35"/>
      <c r="D225" s="74"/>
      <c r="E225" s="35"/>
      <c r="F225" s="74"/>
    </row>
    <row r="226" spans="1:6" ht="30" customHeight="1" x14ac:dyDescent="0.25">
      <c r="A226" s="35"/>
      <c r="B226" s="74"/>
      <c r="C226" s="35"/>
      <c r="D226" s="74"/>
      <c r="E226" s="35"/>
      <c r="F226" s="74"/>
    </row>
    <row r="227" spans="1:6" ht="30" customHeight="1" x14ac:dyDescent="0.25">
      <c r="A227" s="35"/>
      <c r="B227" s="74"/>
      <c r="C227" s="35"/>
      <c r="D227" s="74"/>
      <c r="E227" s="35"/>
      <c r="F227" s="74"/>
    </row>
    <row r="228" spans="1:6" ht="30" customHeight="1" x14ac:dyDescent="0.25">
      <c r="A228" s="35"/>
      <c r="B228" s="74"/>
      <c r="C228" s="35"/>
      <c r="D228" s="74"/>
      <c r="E228" s="35"/>
      <c r="F228" s="74"/>
    </row>
    <row r="229" spans="1:6" ht="30" customHeight="1" x14ac:dyDescent="0.25">
      <c r="A229" s="35"/>
      <c r="B229" s="74"/>
      <c r="C229" s="35"/>
      <c r="D229" s="74"/>
      <c r="E229" s="35"/>
      <c r="F229" s="74"/>
    </row>
    <row r="230" spans="1:6" ht="30" customHeight="1" x14ac:dyDescent="0.25">
      <c r="A230" s="35"/>
      <c r="B230" s="74"/>
      <c r="C230" s="35"/>
      <c r="D230" s="74"/>
      <c r="E230" s="35"/>
      <c r="F230" s="74"/>
    </row>
    <row r="231" spans="1:6" ht="30" customHeight="1" x14ac:dyDescent="0.25">
      <c r="A231" s="35"/>
      <c r="B231" s="74"/>
      <c r="C231" s="35"/>
      <c r="D231" s="74"/>
      <c r="E231" s="35"/>
      <c r="F231" s="74"/>
    </row>
    <row r="232" spans="1:6" ht="30" customHeight="1" x14ac:dyDescent="0.25">
      <c r="A232" s="35"/>
      <c r="B232" s="74"/>
      <c r="C232" s="35"/>
      <c r="D232" s="74"/>
      <c r="E232" s="35"/>
      <c r="F232" s="74"/>
    </row>
    <row r="233" spans="1:6" ht="30" customHeight="1" x14ac:dyDescent="0.25">
      <c r="A233" s="35"/>
      <c r="B233" s="74"/>
      <c r="C233" s="35"/>
      <c r="D233" s="74"/>
      <c r="E233" s="35"/>
      <c r="F233" s="74"/>
    </row>
    <row r="234" spans="1:6" ht="30" customHeight="1" x14ac:dyDescent="0.25">
      <c r="A234" s="35"/>
      <c r="B234" s="74"/>
      <c r="C234" s="35"/>
      <c r="D234" s="74"/>
      <c r="E234" s="35"/>
      <c r="F234" s="74"/>
    </row>
    <row r="235" spans="1:6" ht="30" customHeight="1" x14ac:dyDescent="0.25">
      <c r="A235" s="35"/>
      <c r="B235" s="74"/>
      <c r="C235" s="35"/>
      <c r="D235" s="74"/>
      <c r="E235" s="35"/>
      <c r="F235" s="74"/>
    </row>
    <row r="236" spans="1:6" ht="30" customHeight="1" x14ac:dyDescent="0.25">
      <c r="A236" s="35"/>
      <c r="B236" s="74"/>
      <c r="C236" s="35"/>
      <c r="D236" s="74"/>
      <c r="E236" s="35"/>
      <c r="F236" s="74"/>
    </row>
    <row r="237" spans="1:6" ht="30" customHeight="1" x14ac:dyDescent="0.25">
      <c r="A237" s="35"/>
      <c r="B237" s="74"/>
      <c r="C237" s="35"/>
      <c r="D237" s="74"/>
      <c r="E237" s="35"/>
      <c r="F237" s="74"/>
    </row>
    <row r="238" spans="1:6" ht="30" customHeight="1" x14ac:dyDescent="0.25">
      <c r="A238" s="35"/>
      <c r="B238" s="74"/>
      <c r="C238" s="35"/>
      <c r="D238" s="74"/>
      <c r="E238" s="35"/>
      <c r="F238" s="74"/>
    </row>
    <row r="239" spans="1:6" ht="30" customHeight="1" x14ac:dyDescent="0.25">
      <c r="A239" s="35"/>
      <c r="B239" s="74"/>
      <c r="C239" s="35"/>
      <c r="D239" s="74"/>
      <c r="E239" s="35"/>
      <c r="F239" s="74"/>
    </row>
    <row r="241" s="7" customFormat="1" ht="30" customHeight="1" x14ac:dyDescent="0.25"/>
    <row r="242" s="7" customFormat="1" ht="30" customHeight="1" x14ac:dyDescent="0.25"/>
    <row r="243" s="7" customFormat="1" ht="30" customHeight="1" x14ac:dyDescent="0.25"/>
    <row r="244" s="7" customFormat="1" ht="30" customHeight="1" x14ac:dyDescent="0.25"/>
    <row r="245" s="7" customFormat="1" ht="30" customHeight="1" x14ac:dyDescent="0.25"/>
    <row r="246" s="7" customFormat="1" ht="30" customHeight="1" x14ac:dyDescent="0.25"/>
    <row r="247" s="7" customFormat="1" ht="30" customHeight="1" x14ac:dyDescent="0.25"/>
    <row r="248" s="7" customFormat="1" ht="30" customHeight="1" x14ac:dyDescent="0.25"/>
    <row r="249" s="7" customFormat="1" ht="30" customHeight="1" x14ac:dyDescent="0.25"/>
    <row r="250" s="7" customFormat="1" ht="30" customHeight="1" x14ac:dyDescent="0.25"/>
    <row r="251" s="7" customFormat="1" ht="30" customHeight="1" x14ac:dyDescent="0.25"/>
    <row r="252" s="7" customFormat="1" ht="30" customHeight="1" x14ac:dyDescent="0.25"/>
    <row r="253" s="7" customFormat="1" ht="30" customHeight="1" x14ac:dyDescent="0.25"/>
    <row r="254" s="7" customFormat="1" ht="30" customHeight="1" x14ac:dyDescent="0.25"/>
    <row r="255" s="7" customFormat="1" ht="30" customHeight="1" x14ac:dyDescent="0.25"/>
    <row r="256" s="7" customFormat="1" ht="30" customHeight="1" x14ac:dyDescent="0.25"/>
    <row r="257" s="7" customFormat="1" ht="30" customHeight="1" x14ac:dyDescent="0.25"/>
    <row r="258" s="7" customFormat="1" ht="30" customHeight="1" x14ac:dyDescent="0.25"/>
    <row r="259" s="7" customFormat="1" ht="30" customHeight="1" x14ac:dyDescent="0.25"/>
    <row r="260" s="7" customFormat="1" ht="30" customHeight="1" x14ac:dyDescent="0.25"/>
    <row r="261" s="7" customFormat="1" ht="30" customHeight="1" x14ac:dyDescent="0.25"/>
    <row r="262" s="7" customFormat="1" ht="30" customHeight="1" x14ac:dyDescent="0.25"/>
    <row r="263" s="7" customFormat="1" ht="30" customHeight="1" x14ac:dyDescent="0.25"/>
    <row r="264" s="7" customFormat="1" ht="30" customHeight="1" x14ac:dyDescent="0.25"/>
    <row r="265" s="7" customFormat="1" ht="30" customHeight="1" x14ac:dyDescent="0.25"/>
    <row r="266" s="7" customFormat="1" ht="30" customHeight="1" x14ac:dyDescent="0.25"/>
    <row r="267" s="7" customFormat="1" ht="30" customHeight="1" x14ac:dyDescent="0.25"/>
    <row r="268" s="7" customFormat="1" ht="30" customHeight="1" x14ac:dyDescent="0.25"/>
    <row r="269" s="7" customFormat="1" ht="30" customHeight="1" x14ac:dyDescent="0.25"/>
    <row r="270" s="7" customFormat="1" ht="30" customHeight="1" x14ac:dyDescent="0.25"/>
    <row r="271" s="7" customFormat="1" ht="30" customHeight="1" x14ac:dyDescent="0.25"/>
    <row r="272" s="7" customFormat="1" ht="30" customHeight="1" x14ac:dyDescent="0.25"/>
    <row r="273" s="7" customFormat="1" ht="30" customHeight="1" x14ac:dyDescent="0.25"/>
    <row r="274" s="7" customFormat="1" ht="30" customHeight="1" x14ac:dyDescent="0.25"/>
    <row r="275" s="7" customFormat="1" ht="30" customHeight="1" x14ac:dyDescent="0.25"/>
    <row r="276" s="7" customFormat="1" ht="30" customHeight="1" x14ac:dyDescent="0.25"/>
    <row r="277" s="7" customFormat="1" ht="30" customHeight="1" x14ac:dyDescent="0.25"/>
    <row r="278" s="7" customFormat="1" ht="30" customHeight="1" x14ac:dyDescent="0.25"/>
    <row r="279" s="7" customFormat="1" ht="30" customHeight="1" x14ac:dyDescent="0.25"/>
    <row r="280" s="7" customFormat="1" ht="30" customHeight="1" x14ac:dyDescent="0.25"/>
    <row r="281" s="7" customFormat="1" ht="30" customHeight="1" x14ac:dyDescent="0.25"/>
    <row r="282" s="7" customFormat="1" ht="30" customHeight="1" x14ac:dyDescent="0.25"/>
    <row r="283" s="7" customFormat="1" ht="30" customHeight="1" x14ac:dyDescent="0.25"/>
    <row r="284" s="7" customFormat="1" ht="30" customHeight="1" x14ac:dyDescent="0.25"/>
    <row r="285" s="7" customFormat="1" ht="30" customHeight="1" x14ac:dyDescent="0.25"/>
    <row r="286" s="7" customFormat="1" ht="30" customHeight="1" x14ac:dyDescent="0.25"/>
    <row r="287" s="7" customFormat="1" ht="30" customHeight="1" x14ac:dyDescent="0.25"/>
    <row r="288" s="7" customFormat="1" ht="30" customHeight="1" x14ac:dyDescent="0.25"/>
    <row r="289" s="7" customFormat="1" ht="30" customHeight="1" x14ac:dyDescent="0.25"/>
    <row r="290" s="7" customFormat="1" ht="30" customHeight="1" x14ac:dyDescent="0.25"/>
    <row r="291" s="7" customFormat="1" ht="30" customHeight="1" x14ac:dyDescent="0.25"/>
    <row r="292" s="7" customFormat="1" ht="30" customHeight="1" x14ac:dyDescent="0.25"/>
    <row r="293" s="7" customFormat="1" ht="30" customHeight="1" x14ac:dyDescent="0.25"/>
    <row r="294" s="7" customFormat="1" ht="30" customHeight="1" x14ac:dyDescent="0.25"/>
    <row r="295" s="7" customFormat="1" ht="30" customHeight="1" x14ac:dyDescent="0.25"/>
    <row r="296" s="7" customFormat="1" ht="30" customHeight="1" x14ac:dyDescent="0.25"/>
    <row r="297" s="7" customFormat="1" ht="30" customHeight="1" x14ac:dyDescent="0.25"/>
    <row r="298" s="7" customFormat="1" ht="30" customHeight="1" x14ac:dyDescent="0.25"/>
    <row r="299" s="7" customFormat="1" ht="30" customHeight="1" x14ac:dyDescent="0.25"/>
    <row r="300" s="7" customFormat="1" ht="30" customHeight="1" x14ac:dyDescent="0.25"/>
    <row r="301" s="7" customFormat="1" ht="30" customHeight="1" x14ac:dyDescent="0.25"/>
    <row r="302" s="7" customFormat="1" ht="30" customHeight="1" x14ac:dyDescent="0.25"/>
    <row r="303" s="7" customFormat="1" ht="30" customHeight="1" x14ac:dyDescent="0.25"/>
    <row r="304" s="7" customFormat="1" ht="30" customHeight="1" x14ac:dyDescent="0.25"/>
    <row r="305" s="7" customFormat="1" ht="30" customHeight="1" x14ac:dyDescent="0.25"/>
    <row r="306" s="7" customFormat="1" ht="30" customHeight="1" x14ac:dyDescent="0.25"/>
    <row r="307" s="7" customFormat="1" ht="30" customHeight="1" x14ac:dyDescent="0.25"/>
    <row r="308" s="7" customFormat="1" ht="30" customHeight="1" x14ac:dyDescent="0.25"/>
    <row r="309" s="7" customFormat="1" ht="30" customHeight="1" x14ac:dyDescent="0.25"/>
    <row r="310" s="7" customFormat="1" ht="30" customHeight="1" x14ac:dyDescent="0.25"/>
    <row r="311" s="7" customFormat="1" ht="30" customHeight="1" x14ac:dyDescent="0.25"/>
    <row r="312" s="7" customFormat="1" ht="30" customHeight="1" x14ac:dyDescent="0.25"/>
    <row r="313" s="7" customFormat="1" ht="30" customHeight="1" x14ac:dyDescent="0.25"/>
    <row r="314" s="7" customFormat="1" ht="30" customHeight="1" x14ac:dyDescent="0.25"/>
    <row r="315" s="7" customFormat="1" ht="30" customHeight="1" x14ac:dyDescent="0.25"/>
    <row r="316" s="7" customFormat="1" ht="30" customHeight="1" x14ac:dyDescent="0.25"/>
    <row r="317" s="7" customFormat="1" ht="30" customHeight="1" x14ac:dyDescent="0.25"/>
    <row r="318" s="7" customFormat="1" ht="30" customHeight="1" x14ac:dyDescent="0.25"/>
    <row r="319" s="7" customFormat="1" ht="30" customHeight="1" x14ac:dyDescent="0.25"/>
    <row r="320" s="7" customFormat="1" ht="30" customHeight="1" x14ac:dyDescent="0.25"/>
    <row r="321" s="7" customFormat="1" ht="30" customHeight="1" x14ac:dyDescent="0.25"/>
    <row r="322" s="7" customFormat="1" ht="30" customHeight="1" x14ac:dyDescent="0.25"/>
    <row r="323" s="7" customFormat="1" ht="30" customHeight="1" x14ac:dyDescent="0.25"/>
    <row r="324" s="7" customFormat="1" ht="30" customHeight="1" x14ac:dyDescent="0.25"/>
    <row r="325" s="7" customFormat="1" ht="30" customHeight="1" x14ac:dyDescent="0.25"/>
    <row r="326" s="7" customFormat="1" ht="30" customHeight="1" x14ac:dyDescent="0.25"/>
    <row r="327" s="7" customFormat="1" ht="30" customHeight="1" x14ac:dyDescent="0.25"/>
    <row r="328" s="7" customFormat="1" ht="30" customHeight="1" x14ac:dyDescent="0.25"/>
    <row r="329" s="7" customFormat="1" ht="30" customHeight="1" x14ac:dyDescent="0.25"/>
    <row r="330" s="7" customFormat="1" ht="30" customHeight="1" x14ac:dyDescent="0.25"/>
    <row r="331" s="7" customFormat="1" ht="30" customHeight="1" x14ac:dyDescent="0.25"/>
    <row r="332" s="7" customFormat="1" ht="30" customHeight="1" x14ac:dyDescent="0.25"/>
    <row r="333" s="7" customFormat="1" ht="30" customHeight="1" x14ac:dyDescent="0.25"/>
    <row r="334" s="7" customFormat="1" ht="30" customHeight="1" x14ac:dyDescent="0.25"/>
    <row r="335" s="7" customFormat="1" ht="30" customHeight="1" x14ac:dyDescent="0.25"/>
    <row r="336" s="7" customFormat="1" ht="30" customHeight="1" x14ac:dyDescent="0.25"/>
    <row r="337" s="7" customFormat="1" ht="30" customHeight="1" x14ac:dyDescent="0.25"/>
    <row r="338" s="7" customFormat="1" ht="30" customHeight="1" x14ac:dyDescent="0.25"/>
    <row r="339" s="7" customFormat="1" ht="30" customHeight="1" x14ac:dyDescent="0.25"/>
    <row r="340" s="7" customFormat="1" ht="30" customHeight="1" x14ac:dyDescent="0.25"/>
    <row r="341" s="7" customFormat="1" ht="30" customHeight="1" x14ac:dyDescent="0.25"/>
    <row r="342" s="7" customFormat="1" ht="30" customHeight="1" x14ac:dyDescent="0.25"/>
    <row r="343" s="7" customFormat="1" ht="30" customHeight="1" x14ac:dyDescent="0.25"/>
    <row r="344" s="7" customFormat="1" ht="30" customHeight="1" x14ac:dyDescent="0.25"/>
    <row r="345" s="7" customFormat="1" ht="30" customHeight="1" x14ac:dyDescent="0.25"/>
    <row r="346" s="7" customFormat="1" ht="30" customHeight="1" x14ac:dyDescent="0.25"/>
    <row r="347" s="7" customFormat="1" ht="30" customHeight="1" x14ac:dyDescent="0.25"/>
    <row r="348" s="7" customFormat="1" ht="30" customHeight="1" x14ac:dyDescent="0.25"/>
    <row r="349" s="7" customFormat="1" ht="30" customHeight="1" x14ac:dyDescent="0.25"/>
    <row r="350" s="7" customFormat="1" ht="30" customHeight="1" x14ac:dyDescent="0.25"/>
    <row r="351" s="7" customFormat="1" ht="30" customHeight="1" x14ac:dyDescent="0.25"/>
    <row r="352" s="7" customFormat="1" ht="30" customHeight="1" x14ac:dyDescent="0.25"/>
    <row r="353" s="7" customFormat="1" ht="30" customHeight="1" x14ac:dyDescent="0.25"/>
    <row r="354" s="7" customFormat="1" ht="30" customHeight="1" x14ac:dyDescent="0.25"/>
    <row r="355" s="7" customFormat="1" ht="30" customHeight="1" x14ac:dyDescent="0.25"/>
    <row r="356" s="7" customFormat="1" ht="30" customHeight="1" x14ac:dyDescent="0.25"/>
    <row r="357" s="7" customFormat="1" ht="30" customHeight="1" x14ac:dyDescent="0.25"/>
    <row r="358" s="7" customFormat="1" ht="30" customHeight="1" x14ac:dyDescent="0.25"/>
    <row r="359" s="7" customFormat="1" ht="30" customHeight="1" x14ac:dyDescent="0.25"/>
    <row r="360" s="7" customFormat="1" ht="30" customHeight="1" x14ac:dyDescent="0.25"/>
    <row r="361" s="7" customFormat="1" ht="30" customHeight="1" x14ac:dyDescent="0.25"/>
    <row r="362" s="7" customFormat="1" ht="30" customHeight="1" x14ac:dyDescent="0.25"/>
    <row r="363" s="7" customFormat="1" ht="30" customHeight="1" x14ac:dyDescent="0.25"/>
    <row r="364" s="7" customFormat="1" ht="30" customHeight="1" x14ac:dyDescent="0.25"/>
    <row r="365" s="7" customFormat="1" ht="30" customHeight="1" x14ac:dyDescent="0.25"/>
    <row r="366" s="7" customFormat="1" ht="30" customHeight="1" x14ac:dyDescent="0.25"/>
    <row r="367" s="7" customFormat="1" ht="30" customHeight="1" x14ac:dyDescent="0.25"/>
    <row r="368" s="7" customFormat="1" ht="30" customHeight="1" x14ac:dyDescent="0.25"/>
    <row r="369" s="7" customFormat="1" ht="30" customHeight="1" x14ac:dyDescent="0.25"/>
    <row r="370" s="7" customFormat="1" ht="30" customHeight="1" x14ac:dyDescent="0.25"/>
    <row r="371" s="7" customFormat="1" ht="30" customHeight="1" x14ac:dyDescent="0.25"/>
    <row r="372" s="7" customFormat="1" ht="30" customHeight="1" x14ac:dyDescent="0.25"/>
    <row r="373" s="7" customFormat="1" ht="30" customHeight="1" x14ac:dyDescent="0.25"/>
    <row r="374" s="7" customFormat="1" ht="30" customHeight="1" x14ac:dyDescent="0.25"/>
    <row r="375" s="7" customFormat="1" ht="30" customHeight="1" x14ac:dyDescent="0.25"/>
    <row r="376" s="7" customFormat="1" ht="30" customHeight="1" x14ac:dyDescent="0.25"/>
    <row r="377" s="7" customFormat="1" ht="30" customHeight="1" x14ac:dyDescent="0.25"/>
    <row r="378" s="7" customFormat="1" ht="30" customHeight="1" x14ac:dyDescent="0.25"/>
    <row r="379" s="7" customFormat="1" ht="30" customHeight="1" x14ac:dyDescent="0.25"/>
    <row r="380" s="7" customFormat="1" ht="30" customHeight="1" x14ac:dyDescent="0.25"/>
    <row r="381" s="7" customFormat="1" ht="30" customHeight="1" x14ac:dyDescent="0.25"/>
    <row r="382" s="7" customFormat="1" ht="30" customHeight="1" x14ac:dyDescent="0.25"/>
    <row r="383" s="7" customFormat="1" ht="30" customHeight="1" x14ac:dyDescent="0.25"/>
    <row r="384" s="7" customFormat="1" ht="30" customHeight="1" x14ac:dyDescent="0.25"/>
    <row r="385" s="7" customFormat="1" ht="30" customHeight="1" x14ac:dyDescent="0.25"/>
    <row r="386" s="7" customFormat="1" ht="30" customHeight="1" x14ac:dyDescent="0.25"/>
    <row r="387" s="7" customFormat="1" ht="30" customHeight="1" x14ac:dyDescent="0.25"/>
    <row r="388" s="7" customFormat="1" ht="30" customHeight="1" x14ac:dyDescent="0.25"/>
    <row r="389" s="7" customFormat="1" ht="30" customHeight="1" x14ac:dyDescent="0.25"/>
    <row r="390" s="7" customFormat="1" ht="30" customHeight="1" x14ac:dyDescent="0.25"/>
    <row r="391" s="7" customFormat="1" ht="30" customHeight="1" x14ac:dyDescent="0.25"/>
    <row r="392" s="7" customFormat="1" ht="30" customHeight="1" x14ac:dyDescent="0.25"/>
    <row r="393" s="7" customFormat="1" ht="30" customHeight="1" x14ac:dyDescent="0.25"/>
    <row r="394" s="7" customFormat="1" ht="30" customHeight="1" x14ac:dyDescent="0.25"/>
    <row r="395" s="7" customFormat="1" ht="30" customHeight="1" x14ac:dyDescent="0.25"/>
    <row r="396" s="7" customFormat="1" ht="30" customHeight="1" x14ac:dyDescent="0.25"/>
    <row r="397" s="7" customFormat="1" ht="30" customHeight="1" x14ac:dyDescent="0.25"/>
    <row r="398" s="7" customFormat="1" ht="30" customHeight="1" x14ac:dyDescent="0.25"/>
    <row r="399" s="7" customFormat="1" ht="30" customHeight="1" x14ac:dyDescent="0.25"/>
    <row r="400" s="7" customFormat="1" ht="30" customHeight="1" x14ac:dyDescent="0.25"/>
    <row r="401" s="7" customFormat="1" ht="30" customHeight="1" x14ac:dyDescent="0.25"/>
    <row r="402" s="7" customFormat="1" ht="30" customHeight="1" x14ac:dyDescent="0.25"/>
    <row r="403" s="7" customFormat="1" ht="30" customHeight="1" x14ac:dyDescent="0.25"/>
    <row r="404" s="7" customFormat="1" ht="30" customHeight="1" x14ac:dyDescent="0.25"/>
    <row r="405" s="7" customFormat="1" ht="30" customHeight="1" x14ac:dyDescent="0.25"/>
    <row r="406" s="7" customFormat="1" ht="30" customHeight="1" x14ac:dyDescent="0.25"/>
    <row r="407" s="7" customFormat="1" ht="30" customHeight="1" x14ac:dyDescent="0.25"/>
    <row r="408" s="7" customFormat="1" ht="30" customHeight="1" x14ac:dyDescent="0.25"/>
    <row r="409" s="7" customFormat="1" ht="30" customHeight="1" x14ac:dyDescent="0.25"/>
    <row r="410" s="7" customFormat="1" ht="30" customHeight="1" x14ac:dyDescent="0.25"/>
    <row r="411" s="7" customFormat="1" ht="30" customHeight="1" x14ac:dyDescent="0.25"/>
    <row r="412" s="7" customFormat="1" ht="30" customHeight="1" x14ac:dyDescent="0.25"/>
    <row r="413" s="7" customFormat="1" ht="30" customHeight="1" x14ac:dyDescent="0.25"/>
    <row r="414" s="7" customFormat="1" ht="30" customHeight="1" x14ac:dyDescent="0.25"/>
    <row r="415" s="7" customFormat="1" ht="30" customHeight="1" x14ac:dyDescent="0.25"/>
    <row r="416" s="7" customFormat="1" ht="30" customHeight="1" x14ac:dyDescent="0.25"/>
    <row r="417" s="7" customFormat="1" ht="30" customHeight="1" x14ac:dyDescent="0.25"/>
    <row r="418" s="7" customFormat="1" ht="30" customHeight="1" x14ac:dyDescent="0.25"/>
    <row r="419" s="7" customFormat="1" ht="30" customHeight="1" x14ac:dyDescent="0.25"/>
    <row r="420" s="7" customFormat="1" ht="30" customHeight="1" x14ac:dyDescent="0.25"/>
    <row r="421" s="7" customFormat="1" ht="30" customHeight="1" x14ac:dyDescent="0.25"/>
    <row r="422" s="7" customFormat="1" ht="30" customHeight="1" x14ac:dyDescent="0.25"/>
    <row r="423" s="7" customFormat="1" ht="30" customHeight="1" x14ac:dyDescent="0.25"/>
    <row r="424" s="7" customFormat="1" ht="30" customHeight="1" x14ac:dyDescent="0.25"/>
    <row r="425" s="7" customFormat="1" ht="30" customHeight="1" x14ac:dyDescent="0.25"/>
    <row r="426" s="7" customFormat="1" ht="30" customHeight="1" x14ac:dyDescent="0.25"/>
    <row r="427" s="7" customFormat="1" ht="30" customHeight="1" x14ac:dyDescent="0.25"/>
    <row r="428" s="7" customFormat="1" ht="30" customHeight="1" x14ac:dyDescent="0.25"/>
    <row r="429" s="7" customFormat="1" ht="30" customHeight="1" x14ac:dyDescent="0.25"/>
    <row r="430" s="7" customFormat="1" ht="30" customHeight="1" x14ac:dyDescent="0.25"/>
    <row r="431" s="7" customFormat="1" ht="30" customHeight="1" x14ac:dyDescent="0.25"/>
    <row r="432" s="7" customFormat="1" ht="30" customHeight="1" x14ac:dyDescent="0.25"/>
    <row r="433" s="7" customFormat="1" ht="30" customHeight="1" x14ac:dyDescent="0.25"/>
    <row r="434" s="7" customFormat="1" ht="30" customHeight="1" x14ac:dyDescent="0.25"/>
    <row r="435" s="7" customFormat="1" ht="30" customHeight="1" x14ac:dyDescent="0.25"/>
    <row r="436" s="7" customFormat="1" ht="30" customHeight="1" x14ac:dyDescent="0.25"/>
    <row r="437" s="7" customFormat="1" ht="30" customHeight="1" x14ac:dyDescent="0.25"/>
    <row r="438" s="7" customFormat="1" ht="30" customHeight="1" x14ac:dyDescent="0.25"/>
    <row r="439" s="7" customFormat="1" ht="30" customHeight="1" x14ac:dyDescent="0.25"/>
    <row r="440" s="7" customFormat="1" ht="30" customHeight="1" x14ac:dyDescent="0.25"/>
    <row r="441" s="7" customFormat="1" ht="30" customHeight="1" x14ac:dyDescent="0.25"/>
    <row r="442" s="7" customFormat="1" ht="30" customHeight="1" x14ac:dyDescent="0.25"/>
    <row r="443" s="7" customFormat="1" ht="30" customHeight="1" x14ac:dyDescent="0.25"/>
    <row r="444" s="7" customFormat="1" ht="30" customHeight="1" x14ac:dyDescent="0.25"/>
    <row r="445" s="7" customFormat="1" ht="30" customHeight="1" x14ac:dyDescent="0.25"/>
    <row r="446" s="7" customFormat="1" ht="30" customHeight="1" x14ac:dyDescent="0.25"/>
    <row r="447" s="7" customFormat="1" ht="30" customHeight="1" x14ac:dyDescent="0.25"/>
    <row r="448" s="7" customFormat="1" ht="30" customHeight="1" x14ac:dyDescent="0.25"/>
    <row r="449" s="7" customFormat="1" ht="30" customHeight="1" x14ac:dyDescent="0.25"/>
    <row r="450" s="7" customFormat="1" ht="30" customHeight="1" x14ac:dyDescent="0.25"/>
    <row r="451" s="7" customFormat="1" ht="30" customHeight="1" x14ac:dyDescent="0.25"/>
    <row r="452" s="7" customFormat="1" ht="30" customHeight="1" x14ac:dyDescent="0.25"/>
    <row r="453" s="7" customFormat="1" ht="30" customHeight="1" x14ac:dyDescent="0.25"/>
    <row r="454" s="7" customFormat="1" ht="30" customHeight="1" x14ac:dyDescent="0.25"/>
    <row r="455" s="7" customFormat="1" ht="30" customHeight="1" x14ac:dyDescent="0.25"/>
    <row r="456" s="7" customFormat="1" ht="30" customHeight="1" x14ac:dyDescent="0.25"/>
    <row r="457" s="7" customFormat="1" ht="30" customHeight="1" x14ac:dyDescent="0.25"/>
    <row r="458" s="7" customFormat="1" ht="30" customHeight="1" x14ac:dyDescent="0.25"/>
    <row r="459" s="7" customFormat="1" ht="30" customHeight="1" x14ac:dyDescent="0.25"/>
    <row r="460" s="7" customFormat="1" ht="30" customHeight="1" x14ac:dyDescent="0.25"/>
    <row r="461" s="7" customFormat="1" ht="30" customHeight="1" x14ac:dyDescent="0.25"/>
    <row r="462" s="7" customFormat="1" ht="30" customHeight="1" x14ac:dyDescent="0.25"/>
    <row r="463" s="7" customFormat="1" ht="30" customHeight="1" x14ac:dyDescent="0.25"/>
    <row r="464" s="7" customFormat="1" ht="30" customHeight="1" x14ac:dyDescent="0.25"/>
    <row r="465" s="7" customFormat="1" ht="30" customHeight="1" x14ac:dyDescent="0.25"/>
    <row r="466" s="7" customFormat="1" ht="30" customHeight="1" x14ac:dyDescent="0.25"/>
    <row r="467" s="7" customFormat="1" ht="30" customHeight="1" x14ac:dyDescent="0.25"/>
    <row r="468" s="7" customFormat="1" ht="30" customHeight="1" x14ac:dyDescent="0.25"/>
    <row r="469" s="7" customFormat="1" ht="30" customHeight="1" x14ac:dyDescent="0.25"/>
    <row r="470" s="7" customFormat="1" ht="30" customHeight="1" x14ac:dyDescent="0.25"/>
    <row r="471" s="7" customFormat="1" ht="30" customHeight="1" x14ac:dyDescent="0.25"/>
    <row r="472" s="7" customFormat="1" ht="30" customHeight="1" x14ac:dyDescent="0.25"/>
    <row r="473" s="7" customFormat="1" ht="30" customHeight="1" x14ac:dyDescent="0.25"/>
    <row r="474" s="7" customFormat="1" ht="30" customHeight="1" x14ac:dyDescent="0.25"/>
    <row r="475" s="7" customFormat="1" ht="30" customHeight="1" x14ac:dyDescent="0.25"/>
    <row r="476" s="7" customFormat="1" ht="30" customHeight="1" x14ac:dyDescent="0.25"/>
    <row r="477" s="7" customFormat="1" ht="30" customHeight="1" x14ac:dyDescent="0.25"/>
    <row r="478" s="7" customFormat="1" ht="30" customHeight="1" x14ac:dyDescent="0.25"/>
    <row r="479" s="7" customFormat="1" ht="30" customHeight="1" x14ac:dyDescent="0.25"/>
    <row r="480" s="7" customFormat="1" ht="30" customHeight="1" x14ac:dyDescent="0.25"/>
    <row r="481" s="7" customFormat="1" ht="30" customHeight="1" x14ac:dyDescent="0.25"/>
    <row r="482" s="7" customFormat="1" ht="30" customHeight="1" x14ac:dyDescent="0.25"/>
    <row r="483" s="7" customFormat="1" ht="30" customHeight="1" x14ac:dyDescent="0.25"/>
    <row r="484" s="7" customFormat="1" ht="30" customHeight="1" x14ac:dyDescent="0.25"/>
    <row r="485" s="7" customFormat="1" ht="30" customHeight="1" x14ac:dyDescent="0.25"/>
    <row r="486" s="7" customFormat="1" ht="30" customHeight="1" x14ac:dyDescent="0.25"/>
    <row r="487" s="7" customFormat="1" ht="30" customHeight="1" x14ac:dyDescent="0.25"/>
    <row r="488" s="7" customFormat="1" ht="30" customHeight="1" x14ac:dyDescent="0.25"/>
    <row r="489" s="7" customFormat="1" ht="30" customHeight="1" x14ac:dyDescent="0.25"/>
    <row r="490" s="7" customFormat="1" ht="30" customHeight="1" x14ac:dyDescent="0.25"/>
    <row r="491" s="7" customFormat="1" ht="30" customHeight="1" x14ac:dyDescent="0.25"/>
    <row r="492" s="7" customFormat="1" ht="30" customHeight="1" x14ac:dyDescent="0.25"/>
    <row r="493" s="7" customFormat="1" ht="30" customHeight="1" x14ac:dyDescent="0.25"/>
    <row r="494" s="7" customFormat="1" ht="30" customHeight="1" x14ac:dyDescent="0.25"/>
    <row r="495" s="7" customFormat="1" ht="30" customHeight="1" x14ac:dyDescent="0.25"/>
    <row r="496" s="7" customFormat="1" ht="30" customHeight="1" x14ac:dyDescent="0.25"/>
    <row r="497" s="7" customFormat="1" ht="30" customHeight="1" x14ac:dyDescent="0.25"/>
    <row r="498" s="7" customFormat="1" ht="30" customHeight="1" x14ac:dyDescent="0.25"/>
    <row r="499" s="7" customFormat="1" ht="30" customHeight="1" x14ac:dyDescent="0.25"/>
    <row r="500" s="7" customFormat="1" ht="30" customHeight="1" x14ac:dyDescent="0.25"/>
    <row r="501" s="7" customFormat="1" ht="30" customHeight="1" x14ac:dyDescent="0.25"/>
    <row r="502" s="7" customFormat="1" ht="30" customHeight="1" x14ac:dyDescent="0.25"/>
    <row r="503" s="7" customFormat="1" ht="30" customHeight="1" x14ac:dyDescent="0.25"/>
    <row r="504" s="7" customFormat="1" ht="30" customHeight="1" x14ac:dyDescent="0.25"/>
    <row r="505" s="7" customFormat="1" ht="30" customHeight="1" x14ac:dyDescent="0.25"/>
    <row r="506" s="7" customFormat="1" ht="30" customHeight="1" x14ac:dyDescent="0.25"/>
    <row r="507" s="7" customFormat="1" ht="30" customHeight="1" x14ac:dyDescent="0.25"/>
    <row r="508" s="7" customFormat="1" ht="30" customHeight="1" x14ac:dyDescent="0.25"/>
    <row r="509" s="7" customFormat="1" ht="30" customHeight="1" x14ac:dyDescent="0.25"/>
    <row r="510" s="7" customFormat="1" ht="30" customHeight="1" x14ac:dyDescent="0.25"/>
    <row r="511" s="7" customFormat="1" ht="30" customHeight="1" x14ac:dyDescent="0.25"/>
    <row r="512" s="7" customFormat="1" ht="30" customHeight="1" x14ac:dyDescent="0.25"/>
    <row r="513" s="7" customFormat="1" ht="30" customHeight="1" x14ac:dyDescent="0.25"/>
    <row r="514" s="7" customFormat="1" ht="30" customHeight="1" x14ac:dyDescent="0.25"/>
    <row r="515" s="7" customFormat="1" ht="30" customHeight="1" x14ac:dyDescent="0.25"/>
    <row r="516" s="7" customFormat="1" ht="30" customHeight="1" x14ac:dyDescent="0.25"/>
    <row r="517" s="7" customFormat="1" ht="30" customHeight="1" x14ac:dyDescent="0.25"/>
    <row r="518" s="7" customFormat="1" ht="30" customHeight="1" x14ac:dyDescent="0.25"/>
    <row r="519" s="7" customFormat="1" ht="30" customHeight="1" x14ac:dyDescent="0.25"/>
    <row r="520" s="7" customFormat="1" ht="30" customHeight="1" x14ac:dyDescent="0.25"/>
    <row r="521" s="7" customFormat="1" ht="30" customHeight="1" x14ac:dyDescent="0.25"/>
    <row r="522" s="7" customFormat="1" ht="30" customHeight="1" x14ac:dyDescent="0.25"/>
    <row r="523" s="7" customFormat="1" ht="30" customHeight="1" x14ac:dyDescent="0.25"/>
    <row r="524" s="7" customFormat="1" ht="30" customHeight="1" x14ac:dyDescent="0.25"/>
    <row r="525" s="7" customFormat="1" ht="30" customHeight="1" x14ac:dyDescent="0.25"/>
    <row r="526" s="7" customFormat="1" ht="30" customHeight="1" x14ac:dyDescent="0.25"/>
    <row r="527" s="7" customFormat="1" ht="30" customHeight="1" x14ac:dyDescent="0.25"/>
    <row r="528" s="7" customFormat="1" ht="30" customHeight="1" x14ac:dyDescent="0.25"/>
    <row r="529" s="7" customFormat="1" ht="30" customHeight="1" x14ac:dyDescent="0.25"/>
    <row r="530" s="7" customFormat="1" ht="30" customHeight="1" x14ac:dyDescent="0.25"/>
    <row r="531" s="7" customFormat="1" ht="30" customHeight="1" x14ac:dyDescent="0.25"/>
    <row r="532" s="7" customFormat="1" ht="30" customHeight="1" x14ac:dyDescent="0.25"/>
    <row r="533" s="7" customFormat="1" ht="30" customHeight="1" x14ac:dyDescent="0.25"/>
    <row r="534" s="7" customFormat="1" ht="30" customHeight="1" x14ac:dyDescent="0.25"/>
    <row r="535" s="7" customFormat="1" ht="30" customHeight="1" x14ac:dyDescent="0.25"/>
    <row r="536" s="7" customFormat="1" ht="30" customHeight="1" x14ac:dyDescent="0.25"/>
    <row r="537" s="7" customFormat="1" ht="30" customHeight="1" x14ac:dyDescent="0.25"/>
    <row r="538" s="7" customFormat="1" ht="30" customHeight="1" x14ac:dyDescent="0.25"/>
    <row r="539" s="7" customFormat="1" ht="30" customHeight="1" x14ac:dyDescent="0.25"/>
    <row r="540" s="7" customFormat="1" ht="30" customHeight="1" x14ac:dyDescent="0.25"/>
    <row r="541" s="7" customFormat="1" ht="30" customHeight="1" x14ac:dyDescent="0.25"/>
    <row r="542" s="7" customFormat="1" ht="30" customHeight="1" x14ac:dyDescent="0.25"/>
    <row r="543" s="7" customFormat="1" ht="30" customHeight="1" x14ac:dyDescent="0.25"/>
    <row r="544" s="7" customFormat="1" ht="30" customHeight="1" x14ac:dyDescent="0.25"/>
    <row r="545" s="7" customFormat="1" ht="30" customHeight="1" x14ac:dyDescent="0.25"/>
    <row r="546" s="7" customFormat="1" ht="30" customHeight="1" x14ac:dyDescent="0.25"/>
    <row r="547" s="7" customFormat="1" ht="30" customHeight="1" x14ac:dyDescent="0.25"/>
    <row r="548" s="7" customFormat="1" ht="30" customHeight="1" x14ac:dyDescent="0.25"/>
    <row r="549" s="7" customFormat="1" ht="30" customHeight="1" x14ac:dyDescent="0.25"/>
    <row r="550" s="7" customFormat="1" ht="30" customHeight="1" x14ac:dyDescent="0.25"/>
    <row r="551" s="7" customFormat="1" ht="30" customHeight="1" x14ac:dyDescent="0.25"/>
    <row r="552" s="7" customFormat="1" ht="30" customHeight="1" x14ac:dyDescent="0.25"/>
    <row r="553" s="7" customFormat="1" ht="30" customHeight="1" x14ac:dyDescent="0.25"/>
    <row r="554" s="7" customFormat="1" ht="30" customHeight="1" x14ac:dyDescent="0.25"/>
    <row r="555" s="7" customFormat="1" ht="30" customHeight="1" x14ac:dyDescent="0.25"/>
    <row r="556" s="7" customFormat="1" ht="30" customHeight="1" x14ac:dyDescent="0.25"/>
    <row r="557" s="7" customFormat="1" ht="30" customHeight="1" x14ac:dyDescent="0.25"/>
    <row r="558" s="7" customFormat="1" ht="30" customHeight="1" x14ac:dyDescent="0.25"/>
    <row r="559" s="7" customFormat="1" ht="30" customHeight="1" x14ac:dyDescent="0.25"/>
    <row r="560" s="7" customFormat="1" ht="30" customHeight="1" x14ac:dyDescent="0.25"/>
    <row r="561" s="7" customFormat="1" ht="30" customHeight="1" x14ac:dyDescent="0.25"/>
    <row r="562" s="7" customFormat="1" ht="30" customHeight="1" x14ac:dyDescent="0.25"/>
    <row r="563" s="7" customFormat="1" ht="30" customHeight="1" x14ac:dyDescent="0.25"/>
    <row r="564" s="7" customFormat="1" ht="30" customHeight="1" x14ac:dyDescent="0.25"/>
    <row r="565" s="7" customFormat="1" ht="30" customHeight="1" x14ac:dyDescent="0.25"/>
    <row r="566" s="7" customFormat="1" ht="30" customHeight="1" x14ac:dyDescent="0.25"/>
    <row r="567" s="7" customFormat="1" ht="30" customHeight="1" x14ac:dyDescent="0.25"/>
    <row r="568" s="7" customFormat="1" ht="30" customHeight="1" x14ac:dyDescent="0.25"/>
    <row r="569" s="7" customFormat="1" ht="30" customHeight="1" x14ac:dyDescent="0.25"/>
    <row r="570" s="7" customFormat="1" ht="30" customHeight="1" x14ac:dyDescent="0.25"/>
    <row r="571" s="7" customFormat="1" ht="30" customHeight="1" x14ac:dyDescent="0.25"/>
    <row r="572" s="7" customFormat="1" ht="30" customHeight="1" x14ac:dyDescent="0.25"/>
    <row r="573" s="7" customFormat="1" ht="30" customHeight="1" x14ac:dyDescent="0.25"/>
    <row r="574" s="7" customFormat="1" ht="30" customHeight="1" x14ac:dyDescent="0.25"/>
    <row r="575" s="7" customFormat="1" ht="30" customHeight="1" x14ac:dyDescent="0.25"/>
    <row r="576" s="7" customFormat="1" ht="30" customHeight="1" x14ac:dyDescent="0.25"/>
    <row r="577" s="7" customFormat="1" ht="30" customHeight="1" x14ac:dyDescent="0.25"/>
    <row r="578" s="7" customFormat="1" ht="30" customHeight="1" x14ac:dyDescent="0.25"/>
    <row r="579" s="7" customFormat="1" ht="30" customHeight="1" x14ac:dyDescent="0.25"/>
    <row r="580" s="7" customFormat="1" ht="30" customHeight="1" x14ac:dyDescent="0.25"/>
    <row r="581" s="7" customFormat="1" ht="30" customHeight="1" x14ac:dyDescent="0.25"/>
    <row r="582" s="7" customFormat="1" ht="30" customHeight="1" x14ac:dyDescent="0.25"/>
    <row r="583" s="7" customFormat="1" ht="30" customHeight="1" x14ac:dyDescent="0.25"/>
    <row r="584" s="7" customFormat="1" ht="30" customHeight="1" x14ac:dyDescent="0.25"/>
    <row r="585" s="7" customFormat="1" ht="30" customHeight="1" x14ac:dyDescent="0.25"/>
    <row r="586" s="7" customFormat="1" ht="30" customHeight="1" x14ac:dyDescent="0.25"/>
    <row r="587" s="7" customFormat="1" ht="30" customHeight="1" x14ac:dyDescent="0.25"/>
    <row r="588" s="7" customFormat="1" ht="30" customHeight="1" x14ac:dyDescent="0.25"/>
    <row r="589" s="7" customFormat="1" ht="30" customHeight="1" x14ac:dyDescent="0.25"/>
    <row r="590" s="7" customFormat="1" ht="30" customHeight="1" x14ac:dyDescent="0.25"/>
    <row r="591" s="7" customFormat="1" ht="30" customHeight="1" x14ac:dyDescent="0.25"/>
    <row r="592" s="7" customFormat="1" ht="30" customHeight="1" x14ac:dyDescent="0.25"/>
    <row r="593" s="7" customFormat="1" ht="30" customHeight="1" x14ac:dyDescent="0.25"/>
    <row r="594" s="7" customFormat="1" ht="30" customHeight="1" x14ac:dyDescent="0.25"/>
    <row r="595" s="7" customFormat="1" ht="30" customHeight="1" x14ac:dyDescent="0.25"/>
    <row r="596" s="7" customFormat="1" ht="30" customHeight="1" x14ac:dyDescent="0.25"/>
    <row r="597" s="7" customFormat="1" ht="30" customHeight="1" x14ac:dyDescent="0.25"/>
    <row r="598" s="7" customFormat="1" ht="30" customHeight="1" x14ac:dyDescent="0.25"/>
    <row r="599" s="7" customFormat="1" ht="30" customHeight="1" x14ac:dyDescent="0.25"/>
    <row r="600" s="7" customFormat="1" ht="30" customHeight="1" x14ac:dyDescent="0.25"/>
    <row r="601" s="7" customFormat="1" ht="30" customHeight="1" x14ac:dyDescent="0.25"/>
    <row r="602" s="7" customFormat="1" ht="30" customHeight="1" x14ac:dyDescent="0.25"/>
    <row r="603" s="7" customFormat="1" ht="30" customHeight="1" x14ac:dyDescent="0.25"/>
    <row r="604" s="7" customFormat="1" ht="30" customHeight="1" x14ac:dyDescent="0.25"/>
    <row r="605" s="7" customFormat="1" ht="30" customHeight="1" x14ac:dyDescent="0.25"/>
    <row r="606" s="7" customFormat="1" ht="30" customHeight="1" x14ac:dyDescent="0.25"/>
    <row r="607" s="7" customFormat="1" ht="30" customHeight="1" x14ac:dyDescent="0.25"/>
    <row r="608" s="7" customFormat="1" ht="30" customHeight="1" x14ac:dyDescent="0.25"/>
    <row r="609" s="7" customFormat="1" ht="30" customHeight="1" x14ac:dyDescent="0.25"/>
    <row r="610" s="7" customFormat="1" ht="30" customHeight="1" x14ac:dyDescent="0.25"/>
    <row r="611" s="7" customFormat="1" ht="30" customHeight="1" x14ac:dyDescent="0.25"/>
    <row r="612" s="7" customFormat="1" ht="30" customHeight="1" x14ac:dyDescent="0.25"/>
    <row r="613" s="7" customFormat="1" ht="30" customHeight="1" x14ac:dyDescent="0.25"/>
    <row r="614" s="7" customFormat="1" ht="30" customHeight="1" x14ac:dyDescent="0.25"/>
    <row r="615" s="7" customFormat="1" ht="30" customHeight="1" x14ac:dyDescent="0.25"/>
    <row r="616" s="7" customFormat="1" ht="30" customHeight="1" x14ac:dyDescent="0.25"/>
    <row r="617" s="7" customFormat="1" ht="30" customHeight="1" x14ac:dyDescent="0.25"/>
    <row r="618" s="7" customFormat="1" ht="30" customHeight="1" x14ac:dyDescent="0.25"/>
    <row r="619" s="7" customFormat="1" ht="30" customHeight="1" x14ac:dyDescent="0.25"/>
    <row r="620" s="7" customFormat="1" ht="30" customHeight="1" x14ac:dyDescent="0.25"/>
    <row r="621" s="7" customFormat="1" ht="30" customHeight="1" x14ac:dyDescent="0.25"/>
    <row r="622" s="7" customFormat="1" ht="30" customHeight="1" x14ac:dyDescent="0.25"/>
    <row r="623" s="7" customFormat="1" ht="30" customHeight="1" x14ac:dyDescent="0.25"/>
    <row r="624" s="7" customFormat="1" ht="30" customHeight="1" x14ac:dyDescent="0.25"/>
    <row r="625" s="7" customFormat="1" ht="30" customHeight="1" x14ac:dyDescent="0.25"/>
    <row r="626" s="7" customFormat="1" ht="30" customHeight="1" x14ac:dyDescent="0.25"/>
    <row r="627" s="7" customFormat="1" ht="30" customHeight="1" x14ac:dyDescent="0.25"/>
    <row r="628" s="7" customFormat="1" ht="30" customHeight="1" x14ac:dyDescent="0.25"/>
    <row r="629" s="7" customFormat="1" ht="30" customHeight="1" x14ac:dyDescent="0.25"/>
    <row r="630" s="7" customFormat="1" ht="30" customHeight="1" x14ac:dyDescent="0.25"/>
    <row r="631" s="7" customFormat="1" ht="30" customHeight="1" x14ac:dyDescent="0.25"/>
    <row r="632" s="7" customFormat="1" ht="30" customHeight="1" x14ac:dyDescent="0.25"/>
    <row r="633" s="7" customFormat="1" ht="30" customHeight="1" x14ac:dyDescent="0.25"/>
    <row r="634" s="7" customFormat="1" ht="30" customHeight="1" x14ac:dyDescent="0.25"/>
    <row r="635" s="7" customFormat="1" ht="30" customHeight="1" x14ac:dyDescent="0.25"/>
    <row r="636" s="7" customFormat="1" ht="30" customHeight="1" x14ac:dyDescent="0.25"/>
    <row r="637" s="7" customFormat="1" ht="30" customHeight="1" x14ac:dyDescent="0.25"/>
    <row r="638" s="7" customFormat="1" ht="30" customHeight="1" x14ac:dyDescent="0.25"/>
    <row r="639" s="7" customFormat="1" ht="30" customHeight="1" x14ac:dyDescent="0.25"/>
    <row r="640" s="7" customFormat="1" ht="30" customHeight="1" x14ac:dyDescent="0.25"/>
    <row r="641" s="7" customFormat="1" ht="30" customHeight="1" x14ac:dyDescent="0.25"/>
    <row r="642" s="7" customFormat="1" ht="30" customHeight="1" x14ac:dyDescent="0.25"/>
    <row r="643" s="7" customFormat="1" ht="30" customHeight="1" x14ac:dyDescent="0.25"/>
    <row r="644" s="7" customFormat="1" ht="30" customHeight="1" x14ac:dyDescent="0.25"/>
    <row r="645" s="7" customFormat="1" ht="30" customHeight="1" x14ac:dyDescent="0.25"/>
    <row r="646" s="7" customFormat="1" ht="30" customHeight="1" x14ac:dyDescent="0.25"/>
    <row r="647" s="7" customFormat="1" ht="30" customHeight="1" x14ac:dyDescent="0.25"/>
    <row r="648" s="7" customFormat="1" ht="30" customHeight="1" x14ac:dyDescent="0.25"/>
    <row r="649" s="7" customFormat="1" ht="30" customHeight="1" x14ac:dyDescent="0.25"/>
    <row r="650" s="7" customFormat="1" ht="30" customHeight="1" x14ac:dyDescent="0.25"/>
    <row r="651" s="7" customFormat="1" ht="30" customHeight="1" x14ac:dyDescent="0.25"/>
    <row r="652" s="7" customFormat="1" ht="30" customHeight="1" x14ac:dyDescent="0.25"/>
    <row r="653" s="7" customFormat="1" ht="30" customHeight="1" x14ac:dyDescent="0.25"/>
    <row r="654" s="7" customFormat="1" ht="30" customHeight="1" x14ac:dyDescent="0.25"/>
    <row r="655" s="7" customFormat="1" ht="30" customHeight="1" x14ac:dyDescent="0.25"/>
    <row r="656" s="7" customFormat="1" ht="30" customHeight="1" x14ac:dyDescent="0.25"/>
    <row r="657" s="7" customFormat="1" ht="30" customHeight="1" x14ac:dyDescent="0.25"/>
    <row r="658" s="7" customFormat="1" ht="30" customHeight="1" x14ac:dyDescent="0.25"/>
    <row r="659" s="7" customFormat="1" ht="30" customHeight="1" x14ac:dyDescent="0.25"/>
    <row r="660" s="7" customFormat="1" ht="30" customHeight="1" x14ac:dyDescent="0.25"/>
    <row r="661" s="7" customFormat="1" ht="30" customHeight="1" x14ac:dyDescent="0.25"/>
    <row r="662" s="7" customFormat="1" ht="30" customHeight="1" x14ac:dyDescent="0.25"/>
    <row r="663" s="7" customFormat="1" ht="30" customHeight="1" x14ac:dyDescent="0.25"/>
    <row r="664" s="7" customFormat="1" ht="30" customHeight="1" x14ac:dyDescent="0.25"/>
    <row r="665" s="7" customFormat="1" ht="30" customHeight="1" x14ac:dyDescent="0.25"/>
    <row r="666" s="7" customFormat="1" ht="30" customHeight="1" x14ac:dyDescent="0.25"/>
    <row r="667" s="7" customFormat="1" ht="30" customHeight="1" x14ac:dyDescent="0.25"/>
    <row r="668" s="7" customFormat="1" ht="30" customHeight="1" x14ac:dyDescent="0.25"/>
    <row r="669" s="7" customFormat="1" ht="30" customHeight="1" x14ac:dyDescent="0.25"/>
    <row r="670" s="7" customFormat="1" ht="30" customHeight="1" x14ac:dyDescent="0.25"/>
    <row r="671" s="7" customFormat="1" ht="30" customHeight="1" x14ac:dyDescent="0.25"/>
    <row r="672" s="7" customFormat="1" ht="30" customHeight="1" x14ac:dyDescent="0.25"/>
    <row r="673" s="7" customFormat="1" ht="30" customHeight="1" x14ac:dyDescent="0.25"/>
    <row r="674" s="7" customFormat="1" ht="30" customHeight="1" x14ac:dyDescent="0.25"/>
    <row r="675" s="7" customFormat="1" ht="30" customHeight="1" x14ac:dyDescent="0.25"/>
    <row r="676" s="7" customFormat="1" ht="30" customHeight="1" x14ac:dyDescent="0.25"/>
    <row r="677" s="7" customFormat="1" ht="30" customHeight="1" x14ac:dyDescent="0.25"/>
    <row r="678" s="7" customFormat="1" ht="30" customHeight="1" x14ac:dyDescent="0.25"/>
    <row r="679" s="7" customFormat="1" ht="30" customHeight="1" x14ac:dyDescent="0.25"/>
    <row r="680" s="7" customFormat="1" ht="30" customHeight="1" x14ac:dyDescent="0.25"/>
    <row r="681" s="7" customFormat="1" ht="30" customHeight="1" x14ac:dyDescent="0.25"/>
    <row r="682" s="7" customFormat="1" ht="30" customHeight="1" x14ac:dyDescent="0.25"/>
    <row r="683" s="7" customFormat="1" ht="30" customHeight="1" x14ac:dyDescent="0.25"/>
    <row r="684" s="7" customFormat="1" ht="30" customHeight="1" x14ac:dyDescent="0.25"/>
    <row r="685" s="7" customFormat="1" ht="30" customHeight="1" x14ac:dyDescent="0.25"/>
    <row r="686" s="7" customFormat="1" ht="30" customHeight="1" x14ac:dyDescent="0.25"/>
    <row r="687" s="7" customFormat="1" ht="30" customHeight="1" x14ac:dyDescent="0.25"/>
    <row r="688" s="7" customFormat="1" ht="30" customHeight="1" x14ac:dyDescent="0.25"/>
    <row r="689" s="7" customFormat="1" ht="30" customHeight="1" x14ac:dyDescent="0.25"/>
    <row r="690" s="7" customFormat="1" ht="30" customHeight="1" x14ac:dyDescent="0.25"/>
    <row r="691" s="7" customFormat="1" ht="30" customHeight="1" x14ac:dyDescent="0.25"/>
    <row r="692" s="7" customFormat="1" ht="30" customHeight="1" x14ac:dyDescent="0.25"/>
    <row r="693" s="7" customFormat="1" ht="30" customHeight="1" x14ac:dyDescent="0.25"/>
    <row r="694" s="7" customFormat="1" ht="30" customHeight="1" x14ac:dyDescent="0.25"/>
    <row r="695" s="7" customFormat="1" ht="30" customHeight="1" x14ac:dyDescent="0.25"/>
    <row r="696" s="7" customFormat="1" ht="30" customHeight="1" x14ac:dyDescent="0.25"/>
    <row r="697" s="7" customFormat="1" ht="30" customHeight="1" x14ac:dyDescent="0.25"/>
    <row r="698" s="7" customFormat="1" ht="30" customHeight="1" x14ac:dyDescent="0.25"/>
    <row r="699" s="7" customFormat="1" ht="30" customHeight="1" x14ac:dyDescent="0.25"/>
    <row r="700" s="7" customFormat="1" ht="30" customHeight="1" x14ac:dyDescent="0.25"/>
    <row r="701" s="7" customFormat="1" ht="30" customHeight="1" x14ac:dyDescent="0.25"/>
    <row r="702" s="7" customFormat="1" ht="30" customHeight="1" x14ac:dyDescent="0.25"/>
    <row r="703" s="7" customFormat="1" ht="30" customHeight="1" x14ac:dyDescent="0.25"/>
    <row r="704" s="7" customFormat="1" ht="30" customHeight="1" x14ac:dyDescent="0.25"/>
    <row r="705" s="7" customFormat="1" ht="30" customHeight="1" x14ac:dyDescent="0.25"/>
    <row r="706" s="7" customFormat="1" ht="30" customHeight="1" x14ac:dyDescent="0.25"/>
    <row r="707" s="7" customFormat="1" ht="30" customHeight="1" x14ac:dyDescent="0.25"/>
    <row r="708" s="7" customFormat="1" ht="30" customHeight="1" x14ac:dyDescent="0.25"/>
    <row r="709" s="7" customFormat="1" ht="30" customHeight="1" x14ac:dyDescent="0.25"/>
    <row r="710" s="7" customFormat="1" ht="30" customHeight="1" x14ac:dyDescent="0.25"/>
    <row r="711" s="7" customFormat="1" ht="30" customHeight="1" x14ac:dyDescent="0.25"/>
    <row r="712" s="7" customFormat="1" ht="30" customHeight="1" x14ac:dyDescent="0.25"/>
    <row r="713" s="7" customFormat="1" ht="30" customHeight="1" x14ac:dyDescent="0.25"/>
    <row r="714" s="7" customFormat="1" ht="30" customHeight="1" x14ac:dyDescent="0.25"/>
    <row r="715" s="7" customFormat="1" ht="30" customHeight="1" x14ac:dyDescent="0.25"/>
    <row r="716" s="7" customFormat="1" ht="30" customHeight="1" x14ac:dyDescent="0.25"/>
    <row r="717" s="7" customFormat="1" ht="30" customHeight="1" x14ac:dyDescent="0.25"/>
    <row r="718" s="7" customFormat="1" ht="30" customHeight="1" x14ac:dyDescent="0.25"/>
    <row r="719" s="7" customFormat="1" ht="30" customHeight="1" x14ac:dyDescent="0.25"/>
    <row r="720" s="7" customFormat="1" ht="30" customHeight="1" x14ac:dyDescent="0.25"/>
    <row r="721" s="7" customFormat="1" ht="30" customHeight="1" x14ac:dyDescent="0.25"/>
    <row r="722" s="7" customFormat="1" ht="30" customHeight="1" x14ac:dyDescent="0.25"/>
    <row r="723" s="7" customFormat="1" ht="30" customHeight="1" x14ac:dyDescent="0.25"/>
    <row r="724" s="7" customFormat="1" ht="30" customHeight="1" x14ac:dyDescent="0.25"/>
    <row r="725" s="7" customFormat="1" ht="30" customHeight="1" x14ac:dyDescent="0.25"/>
    <row r="726" s="7" customFormat="1" ht="30" customHeight="1" x14ac:dyDescent="0.25"/>
    <row r="727" s="7" customFormat="1" ht="30" customHeight="1" x14ac:dyDescent="0.25"/>
    <row r="728" s="7" customFormat="1" ht="30" customHeight="1" x14ac:dyDescent="0.25"/>
    <row r="729" s="7" customFormat="1" ht="30" customHeight="1" x14ac:dyDescent="0.25"/>
    <row r="730" s="7" customFormat="1" ht="30" customHeight="1" x14ac:dyDescent="0.25"/>
    <row r="731" s="7" customFormat="1" ht="30" customHeight="1" x14ac:dyDescent="0.25"/>
    <row r="732" s="7" customFormat="1" ht="30" customHeight="1" x14ac:dyDescent="0.25"/>
    <row r="733" s="7" customFormat="1" ht="30" customHeight="1" x14ac:dyDescent="0.25"/>
    <row r="734" s="7" customFormat="1" ht="30" customHeight="1" x14ac:dyDescent="0.25"/>
    <row r="735" s="7" customFormat="1" ht="30" customHeight="1" x14ac:dyDescent="0.25"/>
    <row r="736" s="7" customFormat="1" ht="30" customHeight="1" x14ac:dyDescent="0.25"/>
    <row r="737" s="7" customFormat="1" ht="30" customHeight="1" x14ac:dyDescent="0.25"/>
    <row r="738" s="7" customFormat="1" ht="30" customHeight="1" x14ac:dyDescent="0.25"/>
    <row r="739" s="7" customFormat="1" ht="30" customHeight="1" x14ac:dyDescent="0.25"/>
    <row r="740" s="7" customFormat="1" ht="30" customHeight="1" x14ac:dyDescent="0.25"/>
    <row r="741" s="7" customFormat="1" ht="30" customHeight="1" x14ac:dyDescent="0.25"/>
    <row r="742" s="7" customFormat="1" ht="30" customHeight="1" x14ac:dyDescent="0.25"/>
    <row r="743" s="7" customFormat="1" ht="30" customHeight="1" x14ac:dyDescent="0.25"/>
    <row r="744" s="7" customFormat="1" ht="30" customHeight="1" x14ac:dyDescent="0.25"/>
    <row r="745" s="7" customFormat="1" ht="30" customHeight="1" x14ac:dyDescent="0.25"/>
    <row r="746" s="7" customFormat="1" ht="30" customHeight="1" x14ac:dyDescent="0.25"/>
    <row r="747" s="7" customFormat="1" ht="30" customHeight="1" x14ac:dyDescent="0.25"/>
    <row r="748" s="7" customFormat="1" ht="30" customHeight="1" x14ac:dyDescent="0.25"/>
    <row r="749" s="7" customFormat="1" ht="30" customHeight="1" x14ac:dyDescent="0.25"/>
    <row r="750" s="7" customFormat="1" ht="30" customHeight="1" x14ac:dyDescent="0.25"/>
    <row r="751" s="7" customFormat="1" ht="30" customHeight="1" x14ac:dyDescent="0.25"/>
    <row r="752" s="7" customFormat="1" ht="30" customHeight="1" x14ac:dyDescent="0.25"/>
    <row r="753" s="7" customFormat="1" ht="30" customHeight="1" x14ac:dyDescent="0.25"/>
    <row r="754" s="7" customFormat="1" ht="30" customHeight="1" x14ac:dyDescent="0.25"/>
    <row r="755" s="7" customFormat="1" ht="30" customHeight="1" x14ac:dyDescent="0.25"/>
    <row r="756" s="7" customFormat="1" ht="30" customHeight="1" x14ac:dyDescent="0.25"/>
    <row r="757" s="7" customFormat="1" ht="30" customHeight="1" x14ac:dyDescent="0.25"/>
    <row r="758" s="7" customFormat="1" ht="30" customHeight="1" x14ac:dyDescent="0.25"/>
    <row r="759" s="7" customFormat="1" ht="30" customHeight="1" x14ac:dyDescent="0.25"/>
    <row r="760" s="7" customFormat="1" ht="30" customHeight="1" x14ac:dyDescent="0.25"/>
    <row r="761" s="7" customFormat="1" ht="30" customHeight="1" x14ac:dyDescent="0.25"/>
    <row r="762" s="7" customFormat="1" ht="30" customHeight="1" x14ac:dyDescent="0.25"/>
    <row r="763" s="7" customFormat="1" ht="30" customHeight="1" x14ac:dyDescent="0.25"/>
    <row r="764" s="7" customFormat="1" ht="30" customHeight="1" x14ac:dyDescent="0.25"/>
    <row r="765" s="7" customFormat="1" ht="30" customHeight="1" x14ac:dyDescent="0.25"/>
    <row r="766" s="7" customFormat="1" ht="30" customHeight="1" x14ac:dyDescent="0.25"/>
    <row r="767" s="7" customFormat="1" ht="30" customHeight="1" x14ac:dyDescent="0.25"/>
    <row r="768" s="7" customFormat="1" ht="30" customHeight="1" x14ac:dyDescent="0.25"/>
    <row r="769" s="7" customFormat="1" ht="30" customHeight="1" x14ac:dyDescent="0.25"/>
    <row r="770" s="7" customFormat="1" ht="30" customHeight="1" x14ac:dyDescent="0.25"/>
    <row r="771" s="7" customFormat="1" ht="30" customHeight="1" x14ac:dyDescent="0.25"/>
    <row r="772" s="7" customFormat="1" ht="30" customHeight="1" x14ac:dyDescent="0.25"/>
    <row r="773" s="7" customFormat="1" ht="30" customHeight="1" x14ac:dyDescent="0.25"/>
    <row r="774" s="7" customFormat="1" ht="30" customHeight="1" x14ac:dyDescent="0.25"/>
    <row r="775" s="7" customFormat="1" ht="30" customHeight="1" x14ac:dyDescent="0.25"/>
    <row r="776" s="7" customFormat="1" ht="30" customHeight="1" x14ac:dyDescent="0.25"/>
    <row r="777" s="7" customFormat="1" ht="30" customHeight="1" x14ac:dyDescent="0.25"/>
    <row r="778" s="7" customFormat="1" ht="30" customHeight="1" x14ac:dyDescent="0.25"/>
    <row r="779" s="7" customFormat="1" ht="30" customHeight="1" x14ac:dyDescent="0.25"/>
    <row r="780" s="7" customFormat="1" ht="30" customHeight="1" x14ac:dyDescent="0.25"/>
    <row r="781" s="7" customFormat="1" ht="30" customHeight="1" x14ac:dyDescent="0.25"/>
    <row r="782" s="7" customFormat="1" ht="30" customHeight="1" x14ac:dyDescent="0.25"/>
    <row r="783" s="7" customFormat="1" ht="30" customHeight="1" x14ac:dyDescent="0.25"/>
    <row r="784" s="7" customFormat="1" ht="30" customHeight="1" x14ac:dyDescent="0.25"/>
    <row r="785" s="7" customFormat="1" ht="30" customHeight="1" x14ac:dyDescent="0.25"/>
    <row r="786" s="7" customFormat="1" ht="30" customHeight="1" x14ac:dyDescent="0.25"/>
    <row r="787" s="7" customFormat="1" ht="30" customHeight="1" x14ac:dyDescent="0.25"/>
    <row r="788" s="7" customFormat="1" ht="30" customHeight="1" x14ac:dyDescent="0.25"/>
    <row r="789" s="7" customFormat="1" ht="30" customHeight="1" x14ac:dyDescent="0.25"/>
    <row r="790" s="7" customFormat="1" ht="30" customHeight="1" x14ac:dyDescent="0.25"/>
    <row r="791" s="7" customFormat="1" ht="30" customHeight="1" x14ac:dyDescent="0.25"/>
    <row r="792" s="7" customFormat="1" ht="30" customHeight="1" x14ac:dyDescent="0.25"/>
    <row r="793" s="7" customFormat="1" ht="30" customHeight="1" x14ac:dyDescent="0.25"/>
    <row r="794" s="7" customFormat="1" ht="30" customHeight="1" x14ac:dyDescent="0.25"/>
    <row r="795" s="7" customFormat="1" ht="30" customHeight="1" x14ac:dyDescent="0.25"/>
    <row r="796" s="7" customFormat="1" ht="30" customHeight="1" x14ac:dyDescent="0.25"/>
    <row r="797" s="7" customFormat="1" ht="30" customHeight="1" x14ac:dyDescent="0.25"/>
    <row r="798" s="7" customFormat="1" ht="30" customHeight="1" x14ac:dyDescent="0.25"/>
    <row r="799" s="7" customFormat="1" ht="30" customHeight="1" x14ac:dyDescent="0.25"/>
    <row r="800" s="7" customFormat="1" ht="30" customHeight="1" x14ac:dyDescent="0.25"/>
    <row r="801" s="7" customFormat="1" ht="30" customHeight="1" x14ac:dyDescent="0.25"/>
    <row r="802" s="7" customFormat="1" ht="30" customHeight="1" x14ac:dyDescent="0.25"/>
    <row r="803" s="7" customFormat="1" ht="30" customHeight="1" x14ac:dyDescent="0.25"/>
    <row r="804" s="7" customFormat="1" ht="30" customHeight="1" x14ac:dyDescent="0.25"/>
    <row r="805" s="7" customFormat="1" ht="30" customHeight="1" x14ac:dyDescent="0.25"/>
    <row r="806" s="7" customFormat="1" ht="30" customHeight="1" x14ac:dyDescent="0.25"/>
    <row r="807" s="7" customFormat="1" ht="30" customHeight="1" x14ac:dyDescent="0.25"/>
    <row r="808" s="7" customFormat="1" ht="30" customHeight="1" x14ac:dyDescent="0.25"/>
    <row r="809" s="7" customFormat="1" ht="30" customHeight="1" x14ac:dyDescent="0.25"/>
    <row r="810" s="7" customFormat="1" ht="30" customHeight="1" x14ac:dyDescent="0.25"/>
    <row r="811" s="7" customFormat="1" ht="30" customHeight="1" x14ac:dyDescent="0.25"/>
    <row r="812" s="7" customFormat="1" ht="30" customHeight="1" x14ac:dyDescent="0.25"/>
    <row r="813" s="7" customFormat="1" ht="30" customHeight="1" x14ac:dyDescent="0.25"/>
    <row r="814" s="7" customFormat="1" ht="30" customHeight="1" x14ac:dyDescent="0.25"/>
    <row r="815" s="7" customFormat="1" ht="30" customHeight="1" x14ac:dyDescent="0.25"/>
    <row r="816" s="7" customFormat="1" ht="30" customHeight="1" x14ac:dyDescent="0.25"/>
    <row r="817" s="7" customFormat="1" ht="30" customHeight="1" x14ac:dyDescent="0.25"/>
    <row r="818" s="7" customFormat="1" ht="30" customHeight="1" x14ac:dyDescent="0.25"/>
    <row r="819" s="7" customFormat="1" ht="30" customHeight="1" x14ac:dyDescent="0.25"/>
    <row r="820" s="7" customFormat="1" ht="30" customHeight="1" x14ac:dyDescent="0.25"/>
    <row r="821" s="7" customFormat="1" ht="30" customHeight="1" x14ac:dyDescent="0.25"/>
    <row r="822" s="7" customFormat="1" ht="30" customHeight="1" x14ac:dyDescent="0.25"/>
    <row r="823" s="7" customFormat="1" ht="30" customHeight="1" x14ac:dyDescent="0.25"/>
    <row r="824" s="7" customFormat="1" ht="30" customHeight="1" x14ac:dyDescent="0.25"/>
    <row r="825" s="7" customFormat="1" ht="30" customHeight="1" x14ac:dyDescent="0.25"/>
    <row r="826" s="7" customFormat="1" ht="30" customHeight="1" x14ac:dyDescent="0.25"/>
    <row r="827" s="7" customFormat="1" ht="30" customHeight="1" x14ac:dyDescent="0.25"/>
    <row r="828" s="7" customFormat="1" ht="30" customHeight="1" x14ac:dyDescent="0.25"/>
    <row r="829" s="7" customFormat="1" ht="30" customHeight="1" x14ac:dyDescent="0.25"/>
    <row r="830" s="7" customFormat="1" ht="30" customHeight="1" x14ac:dyDescent="0.25"/>
    <row r="831" s="7" customFormat="1" ht="30" customHeight="1" x14ac:dyDescent="0.25"/>
    <row r="832" s="7" customFormat="1" ht="30" customHeight="1" x14ac:dyDescent="0.25"/>
    <row r="833" s="7" customFormat="1" ht="30" customHeight="1" x14ac:dyDescent="0.25"/>
    <row r="834" s="7" customFormat="1" ht="30" customHeight="1" x14ac:dyDescent="0.25"/>
    <row r="835" s="7" customFormat="1" ht="30" customHeight="1" x14ac:dyDescent="0.25"/>
    <row r="836" s="7" customFormat="1" ht="30" customHeight="1" x14ac:dyDescent="0.25"/>
    <row r="837" s="7" customFormat="1" ht="30" customHeight="1" x14ac:dyDescent="0.25"/>
    <row r="838" s="7" customFormat="1" ht="30" customHeight="1" x14ac:dyDescent="0.25"/>
    <row r="839" s="7" customFormat="1" ht="30" customHeight="1" x14ac:dyDescent="0.25"/>
    <row r="840" s="7" customFormat="1" ht="30" customHeight="1" x14ac:dyDescent="0.25"/>
    <row r="841" s="7" customFormat="1" ht="30" customHeight="1" x14ac:dyDescent="0.25"/>
    <row r="842" s="7" customFormat="1" ht="30" customHeight="1" x14ac:dyDescent="0.25"/>
    <row r="843" s="7" customFormat="1" ht="30" customHeight="1" x14ac:dyDescent="0.25"/>
    <row r="844" s="7" customFormat="1" ht="30" customHeight="1" x14ac:dyDescent="0.25"/>
    <row r="845" s="7" customFormat="1" ht="30" customHeight="1" x14ac:dyDescent="0.25"/>
    <row r="846" s="7" customFormat="1" ht="30" customHeight="1" x14ac:dyDescent="0.25"/>
    <row r="847" s="7" customFormat="1" ht="30" customHeight="1" x14ac:dyDescent="0.25"/>
    <row r="848" s="7" customFormat="1" ht="30" customHeight="1" x14ac:dyDescent="0.25"/>
    <row r="849" s="7" customFormat="1" ht="30" customHeight="1" x14ac:dyDescent="0.25"/>
    <row r="850" s="7" customFormat="1" ht="30" customHeight="1" x14ac:dyDescent="0.25"/>
    <row r="851" s="7" customFormat="1" ht="30" customHeight="1" x14ac:dyDescent="0.25"/>
    <row r="852" s="7" customFormat="1" ht="30" customHeight="1" x14ac:dyDescent="0.25"/>
    <row r="853" s="7" customFormat="1" ht="30" customHeight="1" x14ac:dyDescent="0.25"/>
    <row r="854" s="7" customFormat="1" ht="30" customHeight="1" x14ac:dyDescent="0.25"/>
    <row r="855" s="7" customFormat="1" ht="30" customHeight="1" x14ac:dyDescent="0.25"/>
    <row r="856" s="7" customFormat="1" ht="30" customHeight="1" x14ac:dyDescent="0.25"/>
    <row r="857" s="7" customFormat="1" ht="30" customHeight="1" x14ac:dyDescent="0.25"/>
    <row r="858" s="7" customFormat="1" ht="30" customHeight="1" x14ac:dyDescent="0.25"/>
    <row r="859" s="7" customFormat="1" ht="30" customHeight="1" x14ac:dyDescent="0.25"/>
    <row r="860" s="7" customFormat="1" ht="30" customHeight="1" x14ac:dyDescent="0.25"/>
    <row r="861" s="7" customFormat="1" ht="30" customHeight="1" x14ac:dyDescent="0.25"/>
    <row r="862" s="7" customFormat="1" ht="30" customHeight="1" x14ac:dyDescent="0.25"/>
    <row r="863" s="7" customFormat="1" ht="30" customHeight="1" x14ac:dyDescent="0.25"/>
    <row r="864" s="7" customFormat="1" ht="30" customHeight="1" x14ac:dyDescent="0.25"/>
    <row r="865" s="7" customFormat="1" ht="30" customHeight="1" x14ac:dyDescent="0.25"/>
    <row r="866" s="7" customFormat="1" ht="30" customHeight="1" x14ac:dyDescent="0.25"/>
    <row r="867" s="7" customFormat="1" ht="30" customHeight="1" x14ac:dyDescent="0.25"/>
    <row r="868" s="7" customFormat="1" ht="30" customHeight="1" x14ac:dyDescent="0.25"/>
    <row r="869" s="7" customFormat="1" ht="30" customHeight="1" x14ac:dyDescent="0.25"/>
    <row r="870" s="7" customFormat="1" ht="30" customHeight="1" x14ac:dyDescent="0.25"/>
    <row r="871" s="7" customFormat="1" ht="30" customHeight="1" x14ac:dyDescent="0.25"/>
    <row r="872" s="7" customFormat="1" ht="30" customHeight="1" x14ac:dyDescent="0.25"/>
    <row r="873" s="7" customFormat="1" ht="30" customHeight="1" x14ac:dyDescent="0.25"/>
    <row r="874" s="7" customFormat="1" ht="30" customHeight="1" x14ac:dyDescent="0.25"/>
    <row r="875" s="7" customFormat="1" ht="30" customHeight="1" x14ac:dyDescent="0.25"/>
    <row r="876" s="7" customFormat="1" ht="30" customHeight="1" x14ac:dyDescent="0.25"/>
    <row r="877" s="7" customFormat="1" ht="30" customHeight="1" x14ac:dyDescent="0.25"/>
    <row r="878" s="7" customFormat="1" ht="30" customHeight="1" x14ac:dyDescent="0.25"/>
    <row r="879" s="7" customFormat="1" ht="30" customHeight="1" x14ac:dyDescent="0.25"/>
    <row r="880" s="7" customFormat="1" ht="30" customHeight="1" x14ac:dyDescent="0.25"/>
    <row r="881" s="7" customFormat="1" ht="30" customHeight="1" x14ac:dyDescent="0.25"/>
    <row r="882" s="7" customFormat="1" ht="30" customHeight="1" x14ac:dyDescent="0.25"/>
    <row r="883" s="7" customFormat="1" ht="30" customHeight="1" x14ac:dyDescent="0.25"/>
    <row r="884" s="7" customFormat="1" ht="30" customHeight="1" x14ac:dyDescent="0.25"/>
    <row r="885" s="7" customFormat="1" ht="30" customHeight="1" x14ac:dyDescent="0.25"/>
    <row r="886" s="7" customFormat="1" ht="30" customHeight="1" x14ac:dyDescent="0.25"/>
    <row r="887" s="7" customFormat="1" ht="30" customHeight="1" x14ac:dyDescent="0.25"/>
    <row r="888" s="7" customFormat="1" ht="30" customHeight="1" x14ac:dyDescent="0.25"/>
    <row r="889" s="7" customFormat="1" ht="30" customHeight="1" x14ac:dyDescent="0.25"/>
    <row r="890" s="7" customFormat="1" ht="30" customHeight="1" x14ac:dyDescent="0.25"/>
    <row r="891" s="7" customFormat="1" ht="30" customHeight="1" x14ac:dyDescent="0.25"/>
    <row r="892" s="7" customFormat="1" ht="30" customHeight="1" x14ac:dyDescent="0.25"/>
    <row r="893" s="7" customFormat="1" ht="30" customHeight="1" x14ac:dyDescent="0.25"/>
    <row r="894" s="7" customFormat="1" ht="30" customHeight="1" x14ac:dyDescent="0.25"/>
    <row r="895" s="7" customFormat="1" ht="30" customHeight="1" x14ac:dyDescent="0.25"/>
    <row r="896" s="7" customFormat="1" ht="30" customHeight="1" x14ac:dyDescent="0.25"/>
    <row r="897" s="7" customFormat="1" ht="30" customHeight="1" x14ac:dyDescent="0.25"/>
    <row r="898" s="7" customFormat="1" ht="30" customHeight="1" x14ac:dyDescent="0.25"/>
    <row r="899" s="7" customFormat="1" ht="30" customHeight="1" x14ac:dyDescent="0.25"/>
    <row r="900" s="7" customFormat="1" ht="30" customHeight="1" x14ac:dyDescent="0.25"/>
    <row r="901" s="7" customFormat="1" ht="30" customHeight="1" x14ac:dyDescent="0.25"/>
    <row r="902" s="7" customFormat="1" ht="30" customHeight="1" x14ac:dyDescent="0.25"/>
    <row r="903" s="7" customFormat="1" ht="30" customHeight="1" x14ac:dyDescent="0.25"/>
    <row r="904" s="7" customFormat="1" ht="30" customHeight="1" x14ac:dyDescent="0.25"/>
    <row r="905" s="7" customFormat="1" ht="30" customHeight="1" x14ac:dyDescent="0.25"/>
    <row r="906" s="7" customFormat="1" ht="30" customHeight="1" x14ac:dyDescent="0.25"/>
    <row r="907" s="7" customFormat="1" ht="30" customHeight="1" x14ac:dyDescent="0.25"/>
    <row r="908" s="7" customFormat="1" ht="30" customHeight="1" x14ac:dyDescent="0.25"/>
    <row r="909" s="7" customFormat="1" ht="30" customHeight="1" x14ac:dyDescent="0.25"/>
    <row r="910" s="7" customFormat="1" ht="30" customHeight="1" x14ac:dyDescent="0.25"/>
    <row r="911" s="7" customFormat="1" ht="30" customHeight="1" x14ac:dyDescent="0.25"/>
    <row r="912" s="7" customFormat="1" ht="30" customHeight="1" x14ac:dyDescent="0.25"/>
    <row r="913" s="7" customFormat="1" ht="30" customHeight="1" x14ac:dyDescent="0.25"/>
    <row r="914" s="7" customFormat="1" ht="30" customHeight="1" x14ac:dyDescent="0.25"/>
    <row r="915" s="7" customFormat="1" ht="30" customHeight="1" x14ac:dyDescent="0.25"/>
    <row r="916" s="7" customFormat="1" ht="30" customHeight="1" x14ac:dyDescent="0.25"/>
    <row r="917" s="7" customFormat="1" ht="30" customHeight="1" x14ac:dyDescent="0.25"/>
    <row r="918" s="7" customFormat="1" ht="30" customHeight="1" x14ac:dyDescent="0.25"/>
    <row r="919" s="7" customFormat="1" ht="30" customHeight="1" x14ac:dyDescent="0.25"/>
    <row r="920" s="7" customFormat="1" ht="30" customHeight="1" x14ac:dyDescent="0.25"/>
    <row r="921" s="7" customFormat="1" ht="30" customHeight="1" x14ac:dyDescent="0.25"/>
    <row r="922" s="7" customFormat="1" ht="30" customHeight="1" x14ac:dyDescent="0.25"/>
    <row r="923" s="7" customFormat="1" ht="30" customHeight="1" x14ac:dyDescent="0.25"/>
    <row r="924" s="7" customFormat="1" ht="30" customHeight="1" x14ac:dyDescent="0.25"/>
    <row r="925" s="7" customFormat="1" ht="30" customHeight="1" x14ac:dyDescent="0.25"/>
    <row r="926" s="7" customFormat="1" ht="30" customHeight="1" x14ac:dyDescent="0.25"/>
    <row r="927" s="7" customFormat="1" ht="30" customHeight="1" x14ac:dyDescent="0.25"/>
    <row r="928" s="7" customFormat="1" ht="30" customHeight="1" x14ac:dyDescent="0.25"/>
    <row r="929" s="7" customFormat="1" ht="30" customHeight="1" x14ac:dyDescent="0.25"/>
    <row r="930" s="7" customFormat="1" ht="30" customHeight="1" x14ac:dyDescent="0.25"/>
    <row r="931" s="7" customFormat="1" ht="30" customHeight="1" x14ac:dyDescent="0.25"/>
    <row r="932" s="7" customFormat="1" ht="30" customHeight="1" x14ac:dyDescent="0.25"/>
    <row r="933" s="7" customFormat="1" ht="30" customHeight="1" x14ac:dyDescent="0.25"/>
    <row r="934" s="7" customFormat="1" ht="30" customHeight="1" x14ac:dyDescent="0.25"/>
    <row r="935" s="7" customFormat="1" ht="30" customHeight="1" x14ac:dyDescent="0.25"/>
    <row r="936" s="7" customFormat="1" ht="30" customHeight="1" x14ac:dyDescent="0.25"/>
    <row r="937" s="7" customFormat="1" ht="30" customHeight="1" x14ac:dyDescent="0.25"/>
    <row r="938" s="7" customFormat="1" ht="30" customHeight="1" x14ac:dyDescent="0.25"/>
    <row r="939" s="7" customFormat="1" ht="30" customHeight="1" x14ac:dyDescent="0.25"/>
    <row r="940" s="7" customFormat="1" ht="30" customHeight="1" x14ac:dyDescent="0.25"/>
    <row r="941" s="7" customFormat="1" ht="30" customHeight="1" x14ac:dyDescent="0.25"/>
    <row r="942" s="7" customFormat="1" ht="30" customHeight="1" x14ac:dyDescent="0.25"/>
    <row r="943" s="7" customFormat="1" ht="30" customHeight="1" x14ac:dyDescent="0.25"/>
    <row r="944" s="7" customFormat="1" ht="30" customHeight="1" x14ac:dyDescent="0.25"/>
    <row r="945" s="7" customFormat="1" ht="30" customHeight="1" x14ac:dyDescent="0.25"/>
    <row r="946" s="7" customFormat="1" ht="30" customHeight="1" x14ac:dyDescent="0.25"/>
    <row r="947" s="7" customFormat="1" ht="30" customHeight="1" x14ac:dyDescent="0.25"/>
    <row r="948" s="7" customFormat="1" ht="30" customHeight="1" x14ac:dyDescent="0.25"/>
    <row r="949" s="7" customFormat="1" ht="30" customHeight="1" x14ac:dyDescent="0.25"/>
    <row r="950" s="7" customFormat="1" ht="30" customHeight="1" x14ac:dyDescent="0.25"/>
    <row r="951" s="7" customFormat="1" ht="30" customHeight="1" x14ac:dyDescent="0.25"/>
    <row r="952" s="7" customFormat="1" ht="30" customHeight="1" x14ac:dyDescent="0.25"/>
    <row r="953" s="7" customFormat="1" ht="30" customHeight="1" x14ac:dyDescent="0.25"/>
    <row r="954" s="7" customFormat="1" ht="30" customHeight="1" x14ac:dyDescent="0.25"/>
    <row r="955" s="7" customFormat="1" ht="30" customHeight="1" x14ac:dyDescent="0.25"/>
    <row r="956" s="7" customFormat="1" ht="30" customHeight="1" x14ac:dyDescent="0.25"/>
    <row r="957" s="7" customFormat="1" ht="30" customHeight="1" x14ac:dyDescent="0.25"/>
    <row r="958" s="7" customFormat="1" ht="30" customHeight="1" x14ac:dyDescent="0.25"/>
    <row r="959" s="7" customFormat="1" ht="30" customHeight="1" x14ac:dyDescent="0.25"/>
    <row r="960" s="7" customFormat="1" ht="30" customHeight="1" x14ac:dyDescent="0.25"/>
    <row r="961" s="7" customFormat="1" ht="30" customHeight="1" x14ac:dyDescent="0.25"/>
    <row r="962" s="7" customFormat="1" ht="30" customHeight="1" x14ac:dyDescent="0.25"/>
    <row r="963" s="7" customFormat="1" ht="30" customHeight="1" x14ac:dyDescent="0.25"/>
    <row r="964" s="7" customFormat="1" ht="30" customHeight="1" x14ac:dyDescent="0.25"/>
    <row r="965" s="7" customFormat="1" ht="30" customHeight="1" x14ac:dyDescent="0.25"/>
    <row r="966" s="7" customFormat="1" ht="30" customHeight="1" x14ac:dyDescent="0.25"/>
    <row r="967" s="7" customFormat="1" ht="30" customHeight="1" x14ac:dyDescent="0.25"/>
    <row r="968" s="7" customFormat="1" ht="30" customHeight="1" x14ac:dyDescent="0.25"/>
    <row r="969" s="7" customFormat="1" ht="30" customHeight="1" x14ac:dyDescent="0.25"/>
    <row r="970" s="7" customFormat="1" ht="30" customHeight="1" x14ac:dyDescent="0.25"/>
    <row r="971" s="7" customFormat="1" ht="30" customHeight="1" x14ac:dyDescent="0.25"/>
    <row r="972" s="7" customFormat="1" ht="30" customHeight="1" x14ac:dyDescent="0.25"/>
    <row r="973" s="7" customFormat="1" ht="30" customHeight="1" x14ac:dyDescent="0.25"/>
    <row r="974" s="7" customFormat="1" ht="30" customHeight="1" x14ac:dyDescent="0.25"/>
    <row r="975" s="7" customFormat="1" ht="30" customHeight="1" x14ac:dyDescent="0.25"/>
    <row r="976" s="7" customFormat="1" ht="30" customHeight="1" x14ac:dyDescent="0.25"/>
    <row r="977" s="7" customFormat="1" ht="30" customHeight="1" x14ac:dyDescent="0.25"/>
    <row r="978" s="7" customFormat="1" ht="30" customHeight="1" x14ac:dyDescent="0.25"/>
    <row r="979" s="7" customFormat="1" ht="30" customHeight="1" x14ac:dyDescent="0.25"/>
    <row r="980" s="7" customFormat="1" ht="30" customHeight="1" x14ac:dyDescent="0.25"/>
    <row r="981" s="7" customFormat="1" ht="30" customHeight="1" x14ac:dyDescent="0.25"/>
    <row r="982" s="7" customFormat="1" ht="30" customHeight="1" x14ac:dyDescent="0.25"/>
    <row r="983" s="7" customFormat="1" ht="30" customHeight="1" x14ac:dyDescent="0.25"/>
    <row r="984" s="7" customFormat="1" ht="30" customHeight="1" x14ac:dyDescent="0.25"/>
    <row r="985" s="7" customFormat="1" ht="30" customHeight="1" x14ac:dyDescent="0.25"/>
    <row r="986" s="7" customFormat="1" ht="30" customHeight="1" x14ac:dyDescent="0.25"/>
    <row r="987" s="7" customFormat="1" ht="30" customHeight="1" x14ac:dyDescent="0.25"/>
    <row r="988" s="7" customFormat="1" ht="30" customHeight="1" x14ac:dyDescent="0.25"/>
    <row r="989" s="7" customFormat="1" ht="30" customHeight="1" x14ac:dyDescent="0.25"/>
    <row r="990" s="7" customFormat="1" ht="30" customHeight="1" x14ac:dyDescent="0.25"/>
    <row r="991" s="7" customFormat="1" ht="30" customHeight="1" x14ac:dyDescent="0.25"/>
    <row r="992" s="7" customFormat="1" ht="30" customHeight="1" x14ac:dyDescent="0.25"/>
    <row r="993" s="7" customFormat="1" ht="30" customHeight="1" x14ac:dyDescent="0.25"/>
    <row r="994" s="7" customFormat="1" ht="30" customHeight="1" x14ac:dyDescent="0.25"/>
    <row r="995" s="7" customFormat="1" ht="30" customHeight="1" x14ac:dyDescent="0.25"/>
    <row r="996" s="7" customFormat="1" ht="30" customHeight="1" x14ac:dyDescent="0.25"/>
    <row r="997" s="7" customFormat="1" ht="30" customHeight="1" x14ac:dyDescent="0.25"/>
    <row r="998" s="7" customFormat="1" ht="30" customHeight="1" x14ac:dyDescent="0.25"/>
    <row r="999" s="7" customFormat="1" ht="30" customHeight="1" x14ac:dyDescent="0.25"/>
    <row r="1000" s="7" customFormat="1" ht="30" customHeight="1" x14ac:dyDescent="0.25"/>
  </sheetData>
  <mergeCells count="4">
    <mergeCell ref="A1:F1"/>
    <mergeCell ref="A3:F3"/>
    <mergeCell ref="A17:F17"/>
    <mergeCell ref="A30:F30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1000"/>
  <sheetViews>
    <sheetView topLeftCell="A80" workbookViewId="0">
      <selection activeCell="A86" sqref="A86"/>
    </sheetView>
  </sheetViews>
  <sheetFormatPr defaultColWidth="14.453125" defaultRowHeight="30" customHeight="1" x14ac:dyDescent="0.35"/>
  <cols>
    <col min="1" max="1" width="52.7265625" style="9" bestFit="1" customWidth="1"/>
    <col min="2" max="4" width="8.7265625" style="9" customWidth="1"/>
    <col min="5" max="5" width="7.7265625" style="9" customWidth="1"/>
    <col min="6" max="7" width="8.7265625" style="9" hidden="1" customWidth="1"/>
    <col min="8" max="8" width="35.7265625" style="9" bestFit="1" customWidth="1"/>
    <col min="9" max="9" width="51.1796875" style="9" customWidth="1"/>
    <col min="10" max="11" width="8.7265625" style="9" customWidth="1"/>
    <col min="12" max="12" width="31.26953125" style="9" customWidth="1"/>
    <col min="13" max="16384" width="14.453125" style="9"/>
  </cols>
  <sheetData>
    <row r="1" spans="1:12" ht="30" customHeight="1" x14ac:dyDescent="0.35">
      <c r="A1" s="80" t="s">
        <v>472</v>
      </c>
      <c r="H1" s="142" t="s">
        <v>473</v>
      </c>
      <c r="I1" s="143"/>
      <c r="L1" s="81" t="s">
        <v>474</v>
      </c>
    </row>
    <row r="2" spans="1:12" ht="30" customHeight="1" x14ac:dyDescent="0.35">
      <c r="A2" s="82" t="s">
        <v>442</v>
      </c>
      <c r="H2" s="80" t="s">
        <v>475</v>
      </c>
      <c r="I2" s="10" t="s">
        <v>476</v>
      </c>
      <c r="L2" s="83" t="s">
        <v>54</v>
      </c>
    </row>
    <row r="3" spans="1:12" ht="30" customHeight="1" x14ac:dyDescent="0.35">
      <c r="A3" s="82" t="s">
        <v>445</v>
      </c>
      <c r="H3" s="84" t="s">
        <v>54</v>
      </c>
      <c r="I3" s="85" t="s">
        <v>477</v>
      </c>
      <c r="L3" s="86" t="s">
        <v>115</v>
      </c>
    </row>
    <row r="4" spans="1:12" ht="30" customHeight="1" x14ac:dyDescent="0.35">
      <c r="A4" s="82" t="s">
        <v>447</v>
      </c>
      <c r="H4" s="80"/>
      <c r="I4" s="85" t="s">
        <v>478</v>
      </c>
      <c r="L4" s="87" t="s">
        <v>396</v>
      </c>
    </row>
    <row r="5" spans="1:12" ht="30" customHeight="1" x14ac:dyDescent="0.35">
      <c r="A5" s="82" t="s">
        <v>449</v>
      </c>
      <c r="H5" s="80"/>
      <c r="I5" s="85" t="s">
        <v>479</v>
      </c>
      <c r="L5" s="87" t="s">
        <v>73</v>
      </c>
    </row>
    <row r="6" spans="1:12" ht="30" customHeight="1" x14ac:dyDescent="0.35">
      <c r="A6" s="82" t="s">
        <v>197</v>
      </c>
      <c r="H6" s="80"/>
      <c r="I6" s="85" t="s">
        <v>124</v>
      </c>
    </row>
    <row r="7" spans="1:12" ht="30" customHeight="1" x14ac:dyDescent="0.35">
      <c r="A7" s="82" t="s">
        <v>451</v>
      </c>
      <c r="H7" s="80"/>
      <c r="I7" s="85" t="s">
        <v>480</v>
      </c>
    </row>
    <row r="8" spans="1:12" ht="30" customHeight="1" x14ac:dyDescent="0.35">
      <c r="A8" s="82" t="s">
        <v>452</v>
      </c>
      <c r="H8" s="80"/>
      <c r="I8" s="85" t="s">
        <v>481</v>
      </c>
    </row>
    <row r="9" spans="1:12" ht="30" customHeight="1" x14ac:dyDescent="0.35">
      <c r="A9" s="82" t="s">
        <v>454</v>
      </c>
      <c r="H9" s="80" t="s">
        <v>95</v>
      </c>
      <c r="I9" s="88" t="s">
        <v>464</v>
      </c>
    </row>
    <row r="10" spans="1:12" ht="30" customHeight="1" x14ac:dyDescent="0.35">
      <c r="A10" s="82" t="s">
        <v>73</v>
      </c>
      <c r="H10" s="80"/>
      <c r="I10" s="88" t="s">
        <v>482</v>
      </c>
    </row>
    <row r="11" spans="1:12" ht="30" customHeight="1" x14ac:dyDescent="0.35">
      <c r="H11" s="80"/>
      <c r="I11" s="88" t="s">
        <v>483</v>
      </c>
    </row>
    <row r="12" spans="1:12" ht="30" customHeight="1" x14ac:dyDescent="0.35">
      <c r="A12" s="80" t="s">
        <v>484</v>
      </c>
      <c r="H12" s="80"/>
      <c r="I12" s="88" t="s">
        <v>485</v>
      </c>
    </row>
    <row r="13" spans="1:12" ht="30" customHeight="1" x14ac:dyDescent="0.35">
      <c r="A13" s="82" t="s">
        <v>443</v>
      </c>
      <c r="H13" s="80" t="s">
        <v>396</v>
      </c>
      <c r="I13" s="89" t="s">
        <v>486</v>
      </c>
    </row>
    <row r="14" spans="1:12" ht="30" customHeight="1" x14ac:dyDescent="0.35">
      <c r="A14" s="82" t="s">
        <v>446</v>
      </c>
    </row>
    <row r="15" spans="1:12" ht="30" customHeight="1" x14ac:dyDescent="0.35">
      <c r="A15" s="82" t="s">
        <v>448</v>
      </c>
    </row>
    <row r="16" spans="1:12" ht="30" customHeight="1" x14ac:dyDescent="0.35">
      <c r="A16" s="82" t="s">
        <v>119</v>
      </c>
    </row>
    <row r="17" spans="1:12" ht="30" customHeight="1" x14ac:dyDescent="0.35">
      <c r="A17" s="82" t="s">
        <v>450</v>
      </c>
      <c r="H17" s="142" t="s">
        <v>487</v>
      </c>
      <c r="I17" s="143"/>
    </row>
    <row r="18" spans="1:12" ht="30" customHeight="1" x14ac:dyDescent="0.35">
      <c r="A18" s="82" t="s">
        <v>375</v>
      </c>
      <c r="H18" s="80" t="s">
        <v>488</v>
      </c>
      <c r="I18" s="10" t="s">
        <v>476</v>
      </c>
    </row>
    <row r="19" spans="1:12" ht="30" customHeight="1" x14ac:dyDescent="0.35">
      <c r="A19" s="82" t="s">
        <v>337</v>
      </c>
      <c r="H19" s="87" t="s">
        <v>109</v>
      </c>
      <c r="I19" s="10"/>
    </row>
    <row r="20" spans="1:12" ht="30" customHeight="1" x14ac:dyDescent="0.35">
      <c r="A20" s="82" t="s">
        <v>455</v>
      </c>
      <c r="H20" s="87" t="s">
        <v>469</v>
      </c>
      <c r="I20" s="10"/>
    </row>
    <row r="21" spans="1:12" ht="30" customHeight="1" x14ac:dyDescent="0.35">
      <c r="A21" s="82" t="s">
        <v>457</v>
      </c>
      <c r="H21" s="87" t="s">
        <v>60</v>
      </c>
      <c r="I21" s="10"/>
    </row>
    <row r="22" spans="1:12" ht="30" customHeight="1" x14ac:dyDescent="0.35">
      <c r="A22" s="82" t="s">
        <v>292</v>
      </c>
      <c r="H22" s="87" t="s">
        <v>88</v>
      </c>
      <c r="I22" s="10"/>
    </row>
    <row r="23" spans="1:12" ht="30" customHeight="1" x14ac:dyDescent="0.35">
      <c r="A23" s="82" t="s">
        <v>73</v>
      </c>
      <c r="H23" s="87" t="s">
        <v>119</v>
      </c>
      <c r="I23" s="10"/>
    </row>
    <row r="24" spans="1:12" ht="30" customHeight="1" x14ac:dyDescent="0.35">
      <c r="H24" s="87" t="s">
        <v>470</v>
      </c>
      <c r="I24" s="10"/>
    </row>
    <row r="25" spans="1:12" ht="30" customHeight="1" x14ac:dyDescent="0.35">
      <c r="H25" s="87" t="s">
        <v>471</v>
      </c>
      <c r="I25" s="10"/>
    </row>
    <row r="26" spans="1:12" ht="30" customHeight="1" x14ac:dyDescent="0.35">
      <c r="H26" s="86" t="s">
        <v>78</v>
      </c>
      <c r="I26" s="10"/>
    </row>
    <row r="27" spans="1:12" ht="30" customHeight="1" x14ac:dyDescent="0.35">
      <c r="H27" s="87" t="s">
        <v>73</v>
      </c>
    </row>
    <row r="28" spans="1:12" ht="30" customHeight="1" x14ac:dyDescent="0.35">
      <c r="A28" s="80" t="s">
        <v>489</v>
      </c>
      <c r="H28" s="144" t="s">
        <v>490</v>
      </c>
      <c r="I28" s="145"/>
    </row>
    <row r="29" spans="1:12" ht="30" customHeight="1" x14ac:dyDescent="0.35">
      <c r="A29" s="82" t="s">
        <v>444</v>
      </c>
      <c r="H29" s="80" t="s">
        <v>491</v>
      </c>
      <c r="I29" s="10" t="s">
        <v>476</v>
      </c>
      <c r="L29" s="81" t="s">
        <v>474</v>
      </c>
    </row>
    <row r="30" spans="1:12" ht="30" customHeight="1" x14ac:dyDescent="0.35">
      <c r="A30" s="82" t="s">
        <v>278</v>
      </c>
      <c r="H30" s="80" t="s">
        <v>66</v>
      </c>
      <c r="I30" s="85" t="s">
        <v>492</v>
      </c>
      <c r="L30" s="87" t="s">
        <v>66</v>
      </c>
    </row>
    <row r="31" spans="1:12" ht="30" customHeight="1" x14ac:dyDescent="0.35">
      <c r="A31" s="82" t="s">
        <v>275</v>
      </c>
      <c r="H31" s="80"/>
      <c r="I31" s="85" t="s">
        <v>493</v>
      </c>
      <c r="L31" s="87" t="s">
        <v>56</v>
      </c>
    </row>
    <row r="32" spans="1:12" ht="30" customHeight="1" x14ac:dyDescent="0.35">
      <c r="A32" s="82" t="s">
        <v>328</v>
      </c>
      <c r="H32" s="80"/>
      <c r="I32" s="85" t="s">
        <v>494</v>
      </c>
      <c r="L32" s="87" t="s">
        <v>105</v>
      </c>
    </row>
    <row r="33" spans="1:12" ht="30" customHeight="1" x14ac:dyDescent="0.35">
      <c r="A33" s="82" t="s">
        <v>105</v>
      </c>
      <c r="H33" s="80" t="s">
        <v>56</v>
      </c>
      <c r="I33" s="90" t="s">
        <v>495</v>
      </c>
      <c r="L33" s="87" t="s">
        <v>128</v>
      </c>
    </row>
    <row r="34" spans="1:12" ht="30" customHeight="1" x14ac:dyDescent="0.35">
      <c r="A34" s="82" t="s">
        <v>86</v>
      </c>
      <c r="H34" s="80"/>
      <c r="I34" s="90" t="s">
        <v>142</v>
      </c>
      <c r="L34" s="86" t="s">
        <v>86</v>
      </c>
    </row>
    <row r="35" spans="1:12" ht="30" customHeight="1" x14ac:dyDescent="0.35">
      <c r="A35" s="82" t="s">
        <v>453</v>
      </c>
      <c r="H35" s="80"/>
      <c r="I35" s="90" t="s">
        <v>496</v>
      </c>
      <c r="L35" s="87" t="s">
        <v>73</v>
      </c>
    </row>
    <row r="36" spans="1:12" ht="30" customHeight="1" x14ac:dyDescent="0.35">
      <c r="A36" s="82" t="s">
        <v>456</v>
      </c>
      <c r="H36" s="80"/>
      <c r="I36" s="90" t="s">
        <v>497</v>
      </c>
    </row>
    <row r="37" spans="1:12" ht="30" customHeight="1" x14ac:dyDescent="0.35">
      <c r="A37" s="82" t="s">
        <v>73</v>
      </c>
      <c r="H37" s="80"/>
      <c r="I37" s="90" t="s">
        <v>144</v>
      </c>
    </row>
    <row r="38" spans="1:12" ht="30" customHeight="1" x14ac:dyDescent="0.35">
      <c r="H38" s="80" t="s">
        <v>105</v>
      </c>
      <c r="I38" s="89" t="s">
        <v>498</v>
      </c>
    </row>
    <row r="39" spans="1:12" ht="30" customHeight="1" x14ac:dyDescent="0.35">
      <c r="A39" s="80"/>
      <c r="H39" s="80"/>
      <c r="I39" s="89" t="s">
        <v>499</v>
      </c>
    </row>
    <row r="40" spans="1:12" ht="30" customHeight="1" x14ac:dyDescent="0.35">
      <c r="A40" s="82"/>
      <c r="H40" s="80"/>
      <c r="I40" s="89" t="s">
        <v>500</v>
      </c>
    </row>
    <row r="41" spans="1:12" ht="30" customHeight="1" x14ac:dyDescent="0.35">
      <c r="A41" s="82"/>
      <c r="H41" s="80"/>
      <c r="I41" s="89" t="s">
        <v>501</v>
      </c>
    </row>
    <row r="42" spans="1:12" ht="30" customHeight="1" x14ac:dyDescent="0.35">
      <c r="A42" s="82"/>
      <c r="H42" s="80" t="s">
        <v>128</v>
      </c>
      <c r="I42" s="91" t="s">
        <v>502</v>
      </c>
    </row>
    <row r="43" spans="1:12" ht="30" customHeight="1" x14ac:dyDescent="0.35">
      <c r="A43" s="82"/>
      <c r="H43" s="80"/>
      <c r="I43" s="91" t="s">
        <v>503</v>
      </c>
    </row>
    <row r="44" spans="1:12" ht="30" customHeight="1" x14ac:dyDescent="0.35">
      <c r="A44" s="82"/>
      <c r="H44" s="80"/>
      <c r="I44" s="91" t="s">
        <v>504</v>
      </c>
    </row>
    <row r="45" spans="1:12" ht="30" customHeight="1" x14ac:dyDescent="0.35">
      <c r="A45" s="82"/>
      <c r="H45" s="80" t="s">
        <v>86</v>
      </c>
      <c r="I45" s="88" t="s">
        <v>505</v>
      </c>
    </row>
    <row r="46" spans="1:12" ht="30" customHeight="1" x14ac:dyDescent="0.35">
      <c r="A46" s="82"/>
      <c r="H46" s="80"/>
      <c r="I46" s="88" t="s">
        <v>506</v>
      </c>
    </row>
    <row r="47" spans="1:12" ht="30" customHeight="1" x14ac:dyDescent="0.35">
      <c r="H47" s="80"/>
      <c r="I47" s="88" t="s">
        <v>507</v>
      </c>
    </row>
    <row r="48" spans="1:12" ht="30" customHeight="1" x14ac:dyDescent="0.35">
      <c r="A48" s="80" t="s">
        <v>508</v>
      </c>
      <c r="H48" s="80"/>
      <c r="I48" s="88" t="s">
        <v>467</v>
      </c>
    </row>
    <row r="49" spans="1:1" ht="30" customHeight="1" x14ac:dyDescent="0.35">
      <c r="A49" s="82" t="s">
        <v>459</v>
      </c>
    </row>
    <row r="50" spans="1:1" ht="30" customHeight="1" x14ac:dyDescent="0.35">
      <c r="A50" s="82" t="s">
        <v>461</v>
      </c>
    </row>
    <row r="51" spans="1:1" ht="30" customHeight="1" x14ac:dyDescent="0.35">
      <c r="A51" s="82" t="s">
        <v>140</v>
      </c>
    </row>
    <row r="52" spans="1:1" ht="30" customHeight="1" x14ac:dyDescent="0.35">
      <c r="A52" s="82" t="s">
        <v>189</v>
      </c>
    </row>
    <row r="53" spans="1:1" ht="30" customHeight="1" x14ac:dyDescent="0.35">
      <c r="A53" s="82" t="s">
        <v>464</v>
      </c>
    </row>
    <row r="54" spans="1:1" ht="30" customHeight="1" x14ac:dyDescent="0.35">
      <c r="A54" s="82" t="s">
        <v>197</v>
      </c>
    </row>
    <row r="55" spans="1:1" ht="30" customHeight="1" x14ac:dyDescent="0.35">
      <c r="A55" s="82" t="s">
        <v>165</v>
      </c>
    </row>
    <row r="56" spans="1:1" ht="30" customHeight="1" x14ac:dyDescent="0.35">
      <c r="A56" s="82" t="s">
        <v>73</v>
      </c>
    </row>
    <row r="58" spans="1:1" ht="30" customHeight="1" x14ac:dyDescent="0.35">
      <c r="A58" s="80" t="s">
        <v>509</v>
      </c>
    </row>
    <row r="59" spans="1:1" ht="30" customHeight="1" x14ac:dyDescent="0.35">
      <c r="A59" s="82" t="s">
        <v>460</v>
      </c>
    </row>
    <row r="60" spans="1:1" ht="30" customHeight="1" x14ac:dyDescent="0.35">
      <c r="A60" s="82" t="s">
        <v>462</v>
      </c>
    </row>
    <row r="61" spans="1:1" ht="30" customHeight="1" x14ac:dyDescent="0.35">
      <c r="A61" s="82" t="s">
        <v>463</v>
      </c>
    </row>
    <row r="62" spans="1:1" ht="30" customHeight="1" x14ac:dyDescent="0.35">
      <c r="A62" s="82" t="s">
        <v>178</v>
      </c>
    </row>
    <row r="63" spans="1:1" ht="30" customHeight="1" x14ac:dyDescent="0.35">
      <c r="A63" s="82" t="s">
        <v>465</v>
      </c>
    </row>
    <row r="64" spans="1:1" ht="30" customHeight="1" x14ac:dyDescent="0.35">
      <c r="A64" s="82" t="s">
        <v>147</v>
      </c>
    </row>
    <row r="65" spans="1:1" ht="30" customHeight="1" x14ac:dyDescent="0.35">
      <c r="A65" s="82" t="s">
        <v>222</v>
      </c>
    </row>
    <row r="66" spans="1:1" ht="30" customHeight="1" x14ac:dyDescent="0.35">
      <c r="A66" s="82" t="s">
        <v>214</v>
      </c>
    </row>
    <row r="67" spans="1:1" ht="30" customHeight="1" x14ac:dyDescent="0.35">
      <c r="A67" s="82" t="s">
        <v>73</v>
      </c>
    </row>
    <row r="69" spans="1:1" ht="30" customHeight="1" x14ac:dyDescent="0.35">
      <c r="A69" s="80" t="s">
        <v>510</v>
      </c>
    </row>
    <row r="70" spans="1:1" ht="30" customHeight="1" x14ac:dyDescent="0.35">
      <c r="A70" s="82" t="s">
        <v>66</v>
      </c>
    </row>
    <row r="71" spans="1:1" ht="30" customHeight="1" x14ac:dyDescent="0.35">
      <c r="A71" s="82" t="s">
        <v>142</v>
      </c>
    </row>
    <row r="72" spans="1:1" ht="30" customHeight="1" x14ac:dyDescent="0.35">
      <c r="A72" s="82" t="s">
        <v>144</v>
      </c>
    </row>
    <row r="73" spans="1:1" ht="30" customHeight="1" x14ac:dyDescent="0.35">
      <c r="A73" s="82" t="s">
        <v>157</v>
      </c>
    </row>
    <row r="74" spans="1:1" ht="30" customHeight="1" x14ac:dyDescent="0.35">
      <c r="A74" s="82" t="s">
        <v>190</v>
      </c>
    </row>
    <row r="75" spans="1:1" ht="30" customHeight="1" x14ac:dyDescent="0.35">
      <c r="A75" s="82" t="s">
        <v>466</v>
      </c>
    </row>
    <row r="76" spans="1:1" ht="30" customHeight="1" x14ac:dyDescent="0.35">
      <c r="A76" s="82" t="s">
        <v>171</v>
      </c>
    </row>
    <row r="77" spans="1:1" ht="30" customHeight="1" x14ac:dyDescent="0.35">
      <c r="A77" s="82" t="s">
        <v>446</v>
      </c>
    </row>
    <row r="78" spans="1:1" ht="30" customHeight="1" x14ac:dyDescent="0.35">
      <c r="A78" s="82" t="s">
        <v>467</v>
      </c>
    </row>
    <row r="79" spans="1:1" ht="30" customHeight="1" x14ac:dyDescent="0.35">
      <c r="A79" s="82" t="s">
        <v>73</v>
      </c>
    </row>
    <row r="81" spans="1:1" ht="30" customHeight="1" x14ac:dyDescent="0.35">
      <c r="A81" s="80" t="s">
        <v>511</v>
      </c>
    </row>
    <row r="82" spans="1:1" ht="30" customHeight="1" x14ac:dyDescent="0.35">
      <c r="A82" s="82" t="s">
        <v>168</v>
      </c>
    </row>
    <row r="83" spans="1:1" ht="30" customHeight="1" x14ac:dyDescent="0.35">
      <c r="A83" s="82" t="s">
        <v>149</v>
      </c>
    </row>
    <row r="84" spans="1:1" ht="30" customHeight="1" x14ac:dyDescent="0.35">
      <c r="A84" s="82" t="s">
        <v>512</v>
      </c>
    </row>
    <row r="85" spans="1:1" ht="30" customHeight="1" x14ac:dyDescent="0.35">
      <c r="A85" s="82" t="s">
        <v>183</v>
      </c>
    </row>
    <row r="97" s="9" customFormat="1" ht="30" customHeight="1" x14ac:dyDescent="0.35"/>
    <row r="98" s="9" customFormat="1" ht="30" customHeight="1" x14ac:dyDescent="0.35"/>
    <row r="99" s="9" customFormat="1" ht="30" customHeight="1" x14ac:dyDescent="0.35"/>
    <row r="100" s="9" customFormat="1" ht="30" customHeight="1" x14ac:dyDescent="0.35"/>
    <row r="101" s="9" customFormat="1" ht="30" customHeight="1" x14ac:dyDescent="0.35"/>
    <row r="102" s="9" customFormat="1" ht="30" customHeight="1" x14ac:dyDescent="0.35"/>
    <row r="103" s="9" customFormat="1" ht="30" customHeight="1" x14ac:dyDescent="0.35"/>
    <row r="104" s="9" customFormat="1" ht="30" customHeight="1" x14ac:dyDescent="0.35"/>
    <row r="105" s="9" customFormat="1" ht="30" customHeight="1" x14ac:dyDescent="0.35"/>
    <row r="106" s="9" customFormat="1" ht="30" customHeight="1" x14ac:dyDescent="0.35"/>
    <row r="107" s="9" customFormat="1" ht="30" customHeight="1" x14ac:dyDescent="0.35"/>
    <row r="108" s="9" customFormat="1" ht="30" customHeight="1" x14ac:dyDescent="0.35"/>
    <row r="109" s="9" customFormat="1" ht="30" customHeight="1" x14ac:dyDescent="0.35"/>
    <row r="110" s="9" customFormat="1" ht="30" customHeight="1" x14ac:dyDescent="0.35"/>
    <row r="111" s="9" customFormat="1" ht="30" customHeight="1" x14ac:dyDescent="0.35"/>
    <row r="112" s="9" customFormat="1" ht="30" customHeight="1" x14ac:dyDescent="0.35"/>
    <row r="113" s="9" customFormat="1" ht="30" customHeight="1" x14ac:dyDescent="0.35"/>
    <row r="114" s="9" customFormat="1" ht="30" customHeight="1" x14ac:dyDescent="0.35"/>
    <row r="115" s="9" customFormat="1" ht="30" customHeight="1" x14ac:dyDescent="0.35"/>
    <row r="116" s="9" customFormat="1" ht="30" customHeight="1" x14ac:dyDescent="0.35"/>
    <row r="117" s="9" customFormat="1" ht="30" customHeight="1" x14ac:dyDescent="0.35"/>
    <row r="118" s="9" customFormat="1" ht="30" customHeight="1" x14ac:dyDescent="0.35"/>
    <row r="119" s="9" customFormat="1" ht="30" customHeight="1" x14ac:dyDescent="0.35"/>
    <row r="120" s="9" customFormat="1" ht="30" customHeight="1" x14ac:dyDescent="0.35"/>
    <row r="121" s="9" customFormat="1" ht="30" customHeight="1" x14ac:dyDescent="0.35"/>
    <row r="122" s="9" customFormat="1" ht="30" customHeight="1" x14ac:dyDescent="0.35"/>
    <row r="123" s="9" customFormat="1" ht="30" customHeight="1" x14ac:dyDescent="0.35"/>
    <row r="124" s="9" customFormat="1" ht="30" customHeight="1" x14ac:dyDescent="0.35"/>
    <row r="125" s="9" customFormat="1" ht="30" customHeight="1" x14ac:dyDescent="0.35"/>
    <row r="126" s="9" customFormat="1" ht="30" customHeight="1" x14ac:dyDescent="0.35"/>
    <row r="127" s="9" customFormat="1" ht="30" customHeight="1" x14ac:dyDescent="0.35"/>
    <row r="128" s="9" customFormat="1" ht="30" customHeight="1" x14ac:dyDescent="0.35"/>
    <row r="129" s="9" customFormat="1" ht="30" customHeight="1" x14ac:dyDescent="0.35"/>
    <row r="130" s="9" customFormat="1" ht="30" customHeight="1" x14ac:dyDescent="0.35"/>
    <row r="131" s="9" customFormat="1" ht="30" customHeight="1" x14ac:dyDescent="0.35"/>
    <row r="132" s="9" customFormat="1" ht="30" customHeight="1" x14ac:dyDescent="0.35"/>
    <row r="133" s="9" customFormat="1" ht="30" customHeight="1" x14ac:dyDescent="0.35"/>
    <row r="134" s="9" customFormat="1" ht="30" customHeight="1" x14ac:dyDescent="0.35"/>
    <row r="135" s="9" customFormat="1" ht="30" customHeight="1" x14ac:dyDescent="0.35"/>
    <row r="136" s="9" customFormat="1" ht="30" customHeight="1" x14ac:dyDescent="0.35"/>
    <row r="137" s="9" customFormat="1" ht="30" customHeight="1" x14ac:dyDescent="0.35"/>
    <row r="138" s="9" customFormat="1" ht="30" customHeight="1" x14ac:dyDescent="0.35"/>
    <row r="139" s="9" customFormat="1" ht="30" customHeight="1" x14ac:dyDescent="0.35"/>
    <row r="140" s="9" customFormat="1" ht="30" customHeight="1" x14ac:dyDescent="0.35"/>
    <row r="141" s="9" customFormat="1" ht="30" customHeight="1" x14ac:dyDescent="0.35"/>
    <row r="142" s="9" customFormat="1" ht="30" customHeight="1" x14ac:dyDescent="0.35"/>
    <row r="143" s="9" customFormat="1" ht="30" customHeight="1" x14ac:dyDescent="0.35"/>
    <row r="144" s="9" customFormat="1" ht="30" customHeight="1" x14ac:dyDescent="0.35"/>
    <row r="145" s="9" customFormat="1" ht="30" customHeight="1" x14ac:dyDescent="0.35"/>
    <row r="146" s="9" customFormat="1" ht="30" customHeight="1" x14ac:dyDescent="0.35"/>
    <row r="147" s="9" customFormat="1" ht="30" customHeight="1" x14ac:dyDescent="0.35"/>
    <row r="148" s="9" customFormat="1" ht="30" customHeight="1" x14ac:dyDescent="0.35"/>
    <row r="149" s="9" customFormat="1" ht="30" customHeight="1" x14ac:dyDescent="0.35"/>
    <row r="150" s="9" customFormat="1" ht="30" customHeight="1" x14ac:dyDescent="0.35"/>
    <row r="151" s="9" customFormat="1" ht="30" customHeight="1" x14ac:dyDescent="0.35"/>
    <row r="152" s="9" customFormat="1" ht="30" customHeight="1" x14ac:dyDescent="0.35"/>
    <row r="153" s="9" customFormat="1" ht="30" customHeight="1" x14ac:dyDescent="0.35"/>
    <row r="154" s="9" customFormat="1" ht="30" customHeight="1" x14ac:dyDescent="0.35"/>
    <row r="155" s="9" customFormat="1" ht="30" customHeight="1" x14ac:dyDescent="0.35"/>
    <row r="156" s="9" customFormat="1" ht="30" customHeight="1" x14ac:dyDescent="0.35"/>
    <row r="157" s="9" customFormat="1" ht="30" customHeight="1" x14ac:dyDescent="0.35"/>
    <row r="158" s="9" customFormat="1" ht="30" customHeight="1" x14ac:dyDescent="0.35"/>
    <row r="159" s="9" customFormat="1" ht="30" customHeight="1" x14ac:dyDescent="0.35"/>
    <row r="160" s="9" customFormat="1" ht="30" customHeight="1" x14ac:dyDescent="0.35"/>
    <row r="161" s="9" customFormat="1" ht="30" customHeight="1" x14ac:dyDescent="0.35"/>
    <row r="162" s="9" customFormat="1" ht="30" customHeight="1" x14ac:dyDescent="0.35"/>
    <row r="163" s="9" customFormat="1" ht="30" customHeight="1" x14ac:dyDescent="0.35"/>
    <row r="164" s="9" customFormat="1" ht="30" customHeight="1" x14ac:dyDescent="0.35"/>
    <row r="165" s="9" customFormat="1" ht="30" customHeight="1" x14ac:dyDescent="0.35"/>
    <row r="166" s="9" customFormat="1" ht="30" customHeight="1" x14ac:dyDescent="0.35"/>
    <row r="167" s="9" customFormat="1" ht="30" customHeight="1" x14ac:dyDescent="0.35"/>
    <row r="168" s="9" customFormat="1" ht="30" customHeight="1" x14ac:dyDescent="0.35"/>
    <row r="169" s="9" customFormat="1" ht="30" customHeight="1" x14ac:dyDescent="0.35"/>
    <row r="170" s="9" customFormat="1" ht="30" customHeight="1" x14ac:dyDescent="0.35"/>
    <row r="171" s="9" customFormat="1" ht="30" customHeight="1" x14ac:dyDescent="0.35"/>
    <row r="172" s="9" customFormat="1" ht="30" customHeight="1" x14ac:dyDescent="0.35"/>
    <row r="173" s="9" customFormat="1" ht="30" customHeight="1" x14ac:dyDescent="0.35"/>
    <row r="174" s="9" customFormat="1" ht="30" customHeight="1" x14ac:dyDescent="0.35"/>
    <row r="175" s="9" customFormat="1" ht="30" customHeight="1" x14ac:dyDescent="0.35"/>
    <row r="176" s="9" customFormat="1" ht="30" customHeight="1" x14ac:dyDescent="0.35"/>
    <row r="177" s="9" customFormat="1" ht="30" customHeight="1" x14ac:dyDescent="0.35"/>
    <row r="178" s="9" customFormat="1" ht="30" customHeight="1" x14ac:dyDescent="0.35"/>
    <row r="179" s="9" customFormat="1" ht="30" customHeight="1" x14ac:dyDescent="0.35"/>
    <row r="180" s="9" customFormat="1" ht="30" customHeight="1" x14ac:dyDescent="0.35"/>
    <row r="181" s="9" customFormat="1" ht="30" customHeight="1" x14ac:dyDescent="0.35"/>
    <row r="182" s="9" customFormat="1" ht="30" customHeight="1" x14ac:dyDescent="0.35"/>
    <row r="183" s="9" customFormat="1" ht="30" customHeight="1" x14ac:dyDescent="0.35"/>
    <row r="184" s="9" customFormat="1" ht="30" customHeight="1" x14ac:dyDescent="0.35"/>
    <row r="185" s="9" customFormat="1" ht="30" customHeight="1" x14ac:dyDescent="0.35"/>
    <row r="186" s="9" customFormat="1" ht="30" customHeight="1" x14ac:dyDescent="0.35"/>
    <row r="187" s="9" customFormat="1" ht="30" customHeight="1" x14ac:dyDescent="0.35"/>
    <row r="188" s="9" customFormat="1" ht="30" customHeight="1" x14ac:dyDescent="0.35"/>
    <row r="189" s="9" customFormat="1" ht="30" customHeight="1" x14ac:dyDescent="0.35"/>
    <row r="190" s="9" customFormat="1" ht="30" customHeight="1" x14ac:dyDescent="0.35"/>
    <row r="191" s="9" customFormat="1" ht="30" customHeight="1" x14ac:dyDescent="0.35"/>
    <row r="192" s="9" customFormat="1" ht="30" customHeight="1" x14ac:dyDescent="0.35"/>
    <row r="193" s="9" customFormat="1" ht="30" customHeight="1" x14ac:dyDescent="0.35"/>
    <row r="194" s="9" customFormat="1" ht="30" customHeight="1" x14ac:dyDescent="0.35"/>
    <row r="195" s="9" customFormat="1" ht="30" customHeight="1" x14ac:dyDescent="0.35"/>
    <row r="196" s="9" customFormat="1" ht="30" customHeight="1" x14ac:dyDescent="0.35"/>
    <row r="197" s="9" customFormat="1" ht="30" customHeight="1" x14ac:dyDescent="0.35"/>
    <row r="198" s="9" customFormat="1" ht="30" customHeight="1" x14ac:dyDescent="0.35"/>
    <row r="199" s="9" customFormat="1" ht="30" customHeight="1" x14ac:dyDescent="0.35"/>
    <row r="200" s="9" customFormat="1" ht="30" customHeight="1" x14ac:dyDescent="0.35"/>
    <row r="201" s="9" customFormat="1" ht="30" customHeight="1" x14ac:dyDescent="0.35"/>
    <row r="202" s="9" customFormat="1" ht="30" customHeight="1" x14ac:dyDescent="0.35"/>
    <row r="203" s="9" customFormat="1" ht="30" customHeight="1" x14ac:dyDescent="0.35"/>
    <row r="204" s="9" customFormat="1" ht="30" customHeight="1" x14ac:dyDescent="0.35"/>
    <row r="205" s="9" customFormat="1" ht="30" customHeight="1" x14ac:dyDescent="0.35"/>
    <row r="206" s="9" customFormat="1" ht="30" customHeight="1" x14ac:dyDescent="0.35"/>
    <row r="207" s="9" customFormat="1" ht="30" customHeight="1" x14ac:dyDescent="0.35"/>
    <row r="208" s="9" customFormat="1" ht="30" customHeight="1" x14ac:dyDescent="0.35"/>
    <row r="209" s="9" customFormat="1" ht="30" customHeight="1" x14ac:dyDescent="0.35"/>
    <row r="210" s="9" customFormat="1" ht="30" customHeight="1" x14ac:dyDescent="0.35"/>
    <row r="211" s="9" customFormat="1" ht="30" customHeight="1" x14ac:dyDescent="0.35"/>
    <row r="212" s="9" customFormat="1" ht="30" customHeight="1" x14ac:dyDescent="0.35"/>
    <row r="213" s="9" customFormat="1" ht="30" customHeight="1" x14ac:dyDescent="0.35"/>
    <row r="214" s="9" customFormat="1" ht="30" customHeight="1" x14ac:dyDescent="0.35"/>
    <row r="215" s="9" customFormat="1" ht="30" customHeight="1" x14ac:dyDescent="0.35"/>
    <row r="216" s="9" customFormat="1" ht="30" customHeight="1" x14ac:dyDescent="0.35"/>
    <row r="217" s="9" customFormat="1" ht="30" customHeight="1" x14ac:dyDescent="0.35"/>
    <row r="218" s="9" customFormat="1" ht="30" customHeight="1" x14ac:dyDescent="0.35"/>
    <row r="219" s="9" customFormat="1" ht="30" customHeight="1" x14ac:dyDescent="0.35"/>
    <row r="220" s="9" customFormat="1" ht="30" customHeight="1" x14ac:dyDescent="0.35"/>
    <row r="221" s="9" customFormat="1" ht="30" customHeight="1" x14ac:dyDescent="0.35"/>
    <row r="222" s="9" customFormat="1" ht="30" customHeight="1" x14ac:dyDescent="0.35"/>
    <row r="223" s="9" customFormat="1" ht="30" customHeight="1" x14ac:dyDescent="0.35"/>
    <row r="224" s="9" customFormat="1" ht="30" customHeight="1" x14ac:dyDescent="0.35"/>
    <row r="225" s="9" customFormat="1" ht="30" customHeight="1" x14ac:dyDescent="0.35"/>
    <row r="226" s="9" customFormat="1" ht="30" customHeight="1" x14ac:dyDescent="0.35"/>
    <row r="227" s="9" customFormat="1" ht="30" customHeight="1" x14ac:dyDescent="0.35"/>
    <row r="228" s="9" customFormat="1" ht="30" customHeight="1" x14ac:dyDescent="0.35"/>
    <row r="229" s="9" customFormat="1" ht="30" customHeight="1" x14ac:dyDescent="0.35"/>
    <row r="230" s="9" customFormat="1" ht="30" customHeight="1" x14ac:dyDescent="0.35"/>
    <row r="231" s="9" customFormat="1" ht="30" customHeight="1" x14ac:dyDescent="0.35"/>
    <row r="232" s="9" customFormat="1" ht="30" customHeight="1" x14ac:dyDescent="0.35"/>
    <row r="233" s="9" customFormat="1" ht="30" customHeight="1" x14ac:dyDescent="0.35"/>
    <row r="234" s="9" customFormat="1" ht="30" customHeight="1" x14ac:dyDescent="0.35"/>
    <row r="235" s="9" customFormat="1" ht="30" customHeight="1" x14ac:dyDescent="0.35"/>
    <row r="236" s="9" customFormat="1" ht="30" customHeight="1" x14ac:dyDescent="0.35"/>
    <row r="237" s="9" customFormat="1" ht="30" customHeight="1" x14ac:dyDescent="0.35"/>
    <row r="238" s="9" customFormat="1" ht="30" customHeight="1" x14ac:dyDescent="0.35"/>
    <row r="239" s="9" customFormat="1" ht="30" customHeight="1" x14ac:dyDescent="0.35"/>
    <row r="240" s="9" customFormat="1" ht="30" customHeight="1" x14ac:dyDescent="0.35"/>
    <row r="241" s="9" customFormat="1" ht="30" customHeight="1" x14ac:dyDescent="0.35"/>
    <row r="242" s="9" customFormat="1" ht="30" customHeight="1" x14ac:dyDescent="0.35"/>
    <row r="243" s="9" customFormat="1" ht="30" customHeight="1" x14ac:dyDescent="0.35"/>
    <row r="244" s="9" customFormat="1" ht="30" customHeight="1" x14ac:dyDescent="0.35"/>
    <row r="245" s="9" customFormat="1" ht="30" customHeight="1" x14ac:dyDescent="0.35"/>
    <row r="246" s="9" customFormat="1" ht="30" customHeight="1" x14ac:dyDescent="0.35"/>
    <row r="247" s="9" customFormat="1" ht="30" customHeight="1" x14ac:dyDescent="0.35"/>
    <row r="248" s="9" customFormat="1" ht="30" customHeight="1" x14ac:dyDescent="0.35"/>
    <row r="249" s="9" customFormat="1" ht="30" customHeight="1" x14ac:dyDescent="0.35"/>
    <row r="250" s="9" customFormat="1" ht="30" customHeight="1" x14ac:dyDescent="0.35"/>
    <row r="251" s="9" customFormat="1" ht="30" customHeight="1" x14ac:dyDescent="0.35"/>
    <row r="252" s="9" customFormat="1" ht="30" customHeight="1" x14ac:dyDescent="0.35"/>
    <row r="253" s="9" customFormat="1" ht="30" customHeight="1" x14ac:dyDescent="0.35"/>
    <row r="254" s="9" customFormat="1" ht="30" customHeight="1" x14ac:dyDescent="0.35"/>
    <row r="255" s="9" customFormat="1" ht="30" customHeight="1" x14ac:dyDescent="0.35"/>
    <row r="256" s="9" customFormat="1" ht="30" customHeight="1" x14ac:dyDescent="0.35"/>
    <row r="257" s="9" customFormat="1" ht="30" customHeight="1" x14ac:dyDescent="0.35"/>
    <row r="258" s="9" customFormat="1" ht="30" customHeight="1" x14ac:dyDescent="0.35"/>
    <row r="259" s="9" customFormat="1" ht="30" customHeight="1" x14ac:dyDescent="0.35"/>
    <row r="260" s="9" customFormat="1" ht="30" customHeight="1" x14ac:dyDescent="0.35"/>
    <row r="261" s="9" customFormat="1" ht="30" customHeight="1" x14ac:dyDescent="0.35"/>
    <row r="262" s="9" customFormat="1" ht="30" customHeight="1" x14ac:dyDescent="0.35"/>
    <row r="263" s="9" customFormat="1" ht="30" customHeight="1" x14ac:dyDescent="0.35"/>
    <row r="264" s="9" customFormat="1" ht="30" customHeight="1" x14ac:dyDescent="0.35"/>
    <row r="265" s="9" customFormat="1" ht="30" customHeight="1" x14ac:dyDescent="0.35"/>
    <row r="266" s="9" customFormat="1" ht="30" customHeight="1" x14ac:dyDescent="0.35"/>
    <row r="267" s="9" customFormat="1" ht="30" customHeight="1" x14ac:dyDescent="0.35"/>
    <row r="268" s="9" customFormat="1" ht="30" customHeight="1" x14ac:dyDescent="0.35"/>
    <row r="269" s="9" customFormat="1" ht="30" customHeight="1" x14ac:dyDescent="0.35"/>
    <row r="270" s="9" customFormat="1" ht="30" customHeight="1" x14ac:dyDescent="0.35"/>
    <row r="271" s="9" customFormat="1" ht="30" customHeight="1" x14ac:dyDescent="0.35"/>
    <row r="272" s="9" customFormat="1" ht="30" customHeight="1" x14ac:dyDescent="0.35"/>
    <row r="273" s="9" customFormat="1" ht="30" customHeight="1" x14ac:dyDescent="0.35"/>
    <row r="274" s="9" customFormat="1" ht="30" customHeight="1" x14ac:dyDescent="0.35"/>
    <row r="275" s="9" customFormat="1" ht="30" customHeight="1" x14ac:dyDescent="0.35"/>
    <row r="276" s="9" customFormat="1" ht="30" customHeight="1" x14ac:dyDescent="0.35"/>
    <row r="277" s="9" customFormat="1" ht="30" customHeight="1" x14ac:dyDescent="0.35"/>
    <row r="278" s="9" customFormat="1" ht="30" customHeight="1" x14ac:dyDescent="0.35"/>
    <row r="279" s="9" customFormat="1" ht="30" customHeight="1" x14ac:dyDescent="0.35"/>
    <row r="280" s="9" customFormat="1" ht="30" customHeight="1" x14ac:dyDescent="0.35"/>
    <row r="281" s="9" customFormat="1" ht="30" customHeight="1" x14ac:dyDescent="0.35"/>
    <row r="282" s="9" customFormat="1" ht="30" customHeight="1" x14ac:dyDescent="0.35"/>
    <row r="283" s="9" customFormat="1" ht="30" customHeight="1" x14ac:dyDescent="0.35"/>
    <row r="284" s="9" customFormat="1" ht="30" customHeight="1" x14ac:dyDescent="0.35"/>
    <row r="285" s="9" customFormat="1" ht="30" customHeight="1" x14ac:dyDescent="0.35"/>
    <row r="286" s="9" customFormat="1" ht="30" customHeight="1" x14ac:dyDescent="0.35"/>
    <row r="287" s="9" customFormat="1" ht="30" customHeight="1" x14ac:dyDescent="0.35"/>
    <row r="288" s="9" customFormat="1" ht="30" customHeight="1" x14ac:dyDescent="0.35"/>
    <row r="289" s="9" customFormat="1" ht="30" customHeight="1" x14ac:dyDescent="0.35"/>
    <row r="290" s="9" customFormat="1" ht="30" customHeight="1" x14ac:dyDescent="0.35"/>
    <row r="291" s="9" customFormat="1" ht="30" customHeight="1" x14ac:dyDescent="0.35"/>
    <row r="292" s="9" customFormat="1" ht="30" customHeight="1" x14ac:dyDescent="0.35"/>
    <row r="293" s="9" customFormat="1" ht="30" customHeight="1" x14ac:dyDescent="0.35"/>
    <row r="294" s="9" customFormat="1" ht="30" customHeight="1" x14ac:dyDescent="0.35"/>
    <row r="295" s="9" customFormat="1" ht="30" customHeight="1" x14ac:dyDescent="0.35"/>
    <row r="296" s="9" customFormat="1" ht="30" customHeight="1" x14ac:dyDescent="0.35"/>
    <row r="297" s="9" customFormat="1" ht="30" customHeight="1" x14ac:dyDescent="0.35"/>
    <row r="298" s="9" customFormat="1" ht="30" customHeight="1" x14ac:dyDescent="0.35"/>
    <row r="299" s="9" customFormat="1" ht="30" customHeight="1" x14ac:dyDescent="0.35"/>
    <row r="300" s="9" customFormat="1" ht="30" customHeight="1" x14ac:dyDescent="0.35"/>
    <row r="301" s="9" customFormat="1" ht="30" customHeight="1" x14ac:dyDescent="0.35"/>
    <row r="302" s="9" customFormat="1" ht="30" customHeight="1" x14ac:dyDescent="0.35"/>
    <row r="303" s="9" customFormat="1" ht="30" customHeight="1" x14ac:dyDescent="0.35"/>
    <row r="304" s="9" customFormat="1" ht="30" customHeight="1" x14ac:dyDescent="0.35"/>
    <row r="305" s="9" customFormat="1" ht="30" customHeight="1" x14ac:dyDescent="0.35"/>
    <row r="306" s="9" customFormat="1" ht="30" customHeight="1" x14ac:dyDescent="0.35"/>
    <row r="307" s="9" customFormat="1" ht="30" customHeight="1" x14ac:dyDescent="0.35"/>
    <row r="308" s="9" customFormat="1" ht="30" customHeight="1" x14ac:dyDescent="0.35"/>
    <row r="309" s="9" customFormat="1" ht="30" customHeight="1" x14ac:dyDescent="0.35"/>
    <row r="310" s="9" customFormat="1" ht="30" customHeight="1" x14ac:dyDescent="0.35"/>
    <row r="311" s="9" customFormat="1" ht="30" customHeight="1" x14ac:dyDescent="0.35"/>
    <row r="312" s="9" customFormat="1" ht="30" customHeight="1" x14ac:dyDescent="0.35"/>
    <row r="313" s="9" customFormat="1" ht="30" customHeight="1" x14ac:dyDescent="0.35"/>
    <row r="314" s="9" customFormat="1" ht="30" customHeight="1" x14ac:dyDescent="0.35"/>
    <row r="315" s="9" customFormat="1" ht="30" customHeight="1" x14ac:dyDescent="0.35"/>
    <row r="316" s="9" customFormat="1" ht="30" customHeight="1" x14ac:dyDescent="0.35"/>
    <row r="317" s="9" customFormat="1" ht="30" customHeight="1" x14ac:dyDescent="0.35"/>
    <row r="318" s="9" customFormat="1" ht="30" customHeight="1" x14ac:dyDescent="0.35"/>
    <row r="319" s="9" customFormat="1" ht="30" customHeight="1" x14ac:dyDescent="0.35"/>
    <row r="320" s="9" customFormat="1" ht="30" customHeight="1" x14ac:dyDescent="0.35"/>
    <row r="321" s="9" customFormat="1" ht="30" customHeight="1" x14ac:dyDescent="0.35"/>
    <row r="322" s="9" customFormat="1" ht="30" customHeight="1" x14ac:dyDescent="0.35"/>
    <row r="323" s="9" customFormat="1" ht="30" customHeight="1" x14ac:dyDescent="0.35"/>
    <row r="324" s="9" customFormat="1" ht="30" customHeight="1" x14ac:dyDescent="0.35"/>
    <row r="325" s="9" customFormat="1" ht="30" customHeight="1" x14ac:dyDescent="0.35"/>
    <row r="326" s="9" customFormat="1" ht="30" customHeight="1" x14ac:dyDescent="0.35"/>
    <row r="327" s="9" customFormat="1" ht="30" customHeight="1" x14ac:dyDescent="0.35"/>
    <row r="328" s="9" customFormat="1" ht="30" customHeight="1" x14ac:dyDescent="0.35"/>
    <row r="329" s="9" customFormat="1" ht="30" customHeight="1" x14ac:dyDescent="0.35"/>
    <row r="330" s="9" customFormat="1" ht="30" customHeight="1" x14ac:dyDescent="0.35"/>
    <row r="331" s="9" customFormat="1" ht="30" customHeight="1" x14ac:dyDescent="0.35"/>
    <row r="332" s="9" customFormat="1" ht="30" customHeight="1" x14ac:dyDescent="0.35"/>
    <row r="333" s="9" customFormat="1" ht="30" customHeight="1" x14ac:dyDescent="0.35"/>
    <row r="334" s="9" customFormat="1" ht="30" customHeight="1" x14ac:dyDescent="0.35"/>
    <row r="335" s="9" customFormat="1" ht="30" customHeight="1" x14ac:dyDescent="0.35"/>
    <row r="336" s="9" customFormat="1" ht="30" customHeight="1" x14ac:dyDescent="0.35"/>
    <row r="337" s="9" customFormat="1" ht="30" customHeight="1" x14ac:dyDescent="0.35"/>
    <row r="338" s="9" customFormat="1" ht="30" customHeight="1" x14ac:dyDescent="0.35"/>
    <row r="339" s="9" customFormat="1" ht="30" customHeight="1" x14ac:dyDescent="0.35"/>
    <row r="340" s="9" customFormat="1" ht="30" customHeight="1" x14ac:dyDescent="0.35"/>
    <row r="341" s="9" customFormat="1" ht="30" customHeight="1" x14ac:dyDescent="0.35"/>
    <row r="342" s="9" customFormat="1" ht="30" customHeight="1" x14ac:dyDescent="0.35"/>
    <row r="343" s="9" customFormat="1" ht="30" customHeight="1" x14ac:dyDescent="0.35"/>
    <row r="344" s="9" customFormat="1" ht="30" customHeight="1" x14ac:dyDescent="0.35"/>
    <row r="345" s="9" customFormat="1" ht="30" customHeight="1" x14ac:dyDescent="0.35"/>
    <row r="346" s="9" customFormat="1" ht="30" customHeight="1" x14ac:dyDescent="0.35"/>
    <row r="347" s="9" customFormat="1" ht="30" customHeight="1" x14ac:dyDescent="0.35"/>
    <row r="348" s="9" customFormat="1" ht="30" customHeight="1" x14ac:dyDescent="0.35"/>
    <row r="349" s="9" customFormat="1" ht="30" customHeight="1" x14ac:dyDescent="0.35"/>
    <row r="350" s="9" customFormat="1" ht="30" customHeight="1" x14ac:dyDescent="0.35"/>
    <row r="351" s="9" customFormat="1" ht="30" customHeight="1" x14ac:dyDescent="0.35"/>
    <row r="352" s="9" customFormat="1" ht="30" customHeight="1" x14ac:dyDescent="0.35"/>
    <row r="353" s="9" customFormat="1" ht="30" customHeight="1" x14ac:dyDescent="0.35"/>
    <row r="354" s="9" customFormat="1" ht="30" customHeight="1" x14ac:dyDescent="0.35"/>
    <row r="355" s="9" customFormat="1" ht="30" customHeight="1" x14ac:dyDescent="0.35"/>
    <row r="356" s="9" customFormat="1" ht="30" customHeight="1" x14ac:dyDescent="0.35"/>
    <row r="357" s="9" customFormat="1" ht="30" customHeight="1" x14ac:dyDescent="0.35"/>
    <row r="358" s="9" customFormat="1" ht="30" customHeight="1" x14ac:dyDescent="0.35"/>
    <row r="359" s="9" customFormat="1" ht="30" customHeight="1" x14ac:dyDescent="0.35"/>
    <row r="360" s="9" customFormat="1" ht="30" customHeight="1" x14ac:dyDescent="0.35"/>
    <row r="361" s="9" customFormat="1" ht="30" customHeight="1" x14ac:dyDescent="0.35"/>
    <row r="362" s="9" customFormat="1" ht="30" customHeight="1" x14ac:dyDescent="0.35"/>
    <row r="363" s="9" customFormat="1" ht="30" customHeight="1" x14ac:dyDescent="0.35"/>
    <row r="364" s="9" customFormat="1" ht="30" customHeight="1" x14ac:dyDescent="0.35"/>
    <row r="365" s="9" customFormat="1" ht="30" customHeight="1" x14ac:dyDescent="0.35"/>
    <row r="366" s="9" customFormat="1" ht="30" customHeight="1" x14ac:dyDescent="0.35"/>
    <row r="367" s="9" customFormat="1" ht="30" customHeight="1" x14ac:dyDescent="0.35"/>
    <row r="368" s="9" customFormat="1" ht="30" customHeight="1" x14ac:dyDescent="0.35"/>
    <row r="369" s="9" customFormat="1" ht="30" customHeight="1" x14ac:dyDescent="0.35"/>
    <row r="370" s="9" customFormat="1" ht="30" customHeight="1" x14ac:dyDescent="0.35"/>
    <row r="371" s="9" customFormat="1" ht="30" customHeight="1" x14ac:dyDescent="0.35"/>
    <row r="372" s="9" customFormat="1" ht="30" customHeight="1" x14ac:dyDescent="0.35"/>
    <row r="373" s="9" customFormat="1" ht="30" customHeight="1" x14ac:dyDescent="0.35"/>
    <row r="374" s="9" customFormat="1" ht="30" customHeight="1" x14ac:dyDescent="0.35"/>
    <row r="375" s="9" customFormat="1" ht="30" customHeight="1" x14ac:dyDescent="0.35"/>
    <row r="376" s="9" customFormat="1" ht="30" customHeight="1" x14ac:dyDescent="0.35"/>
    <row r="377" s="9" customFormat="1" ht="30" customHeight="1" x14ac:dyDescent="0.35"/>
    <row r="378" s="9" customFormat="1" ht="30" customHeight="1" x14ac:dyDescent="0.35"/>
    <row r="379" s="9" customFormat="1" ht="30" customHeight="1" x14ac:dyDescent="0.35"/>
    <row r="380" s="9" customFormat="1" ht="30" customHeight="1" x14ac:dyDescent="0.35"/>
    <row r="381" s="9" customFormat="1" ht="30" customHeight="1" x14ac:dyDescent="0.35"/>
    <row r="382" s="9" customFormat="1" ht="30" customHeight="1" x14ac:dyDescent="0.35"/>
    <row r="383" s="9" customFormat="1" ht="30" customHeight="1" x14ac:dyDescent="0.35"/>
    <row r="384" s="9" customFormat="1" ht="30" customHeight="1" x14ac:dyDescent="0.35"/>
    <row r="385" s="9" customFormat="1" ht="30" customHeight="1" x14ac:dyDescent="0.35"/>
    <row r="386" s="9" customFormat="1" ht="30" customHeight="1" x14ac:dyDescent="0.35"/>
    <row r="387" s="9" customFormat="1" ht="30" customHeight="1" x14ac:dyDescent="0.35"/>
    <row r="388" s="9" customFormat="1" ht="30" customHeight="1" x14ac:dyDescent="0.35"/>
    <row r="389" s="9" customFormat="1" ht="30" customHeight="1" x14ac:dyDescent="0.35"/>
    <row r="390" s="9" customFormat="1" ht="30" customHeight="1" x14ac:dyDescent="0.35"/>
    <row r="391" s="9" customFormat="1" ht="30" customHeight="1" x14ac:dyDescent="0.35"/>
    <row r="392" s="9" customFormat="1" ht="30" customHeight="1" x14ac:dyDescent="0.35"/>
    <row r="393" s="9" customFormat="1" ht="30" customHeight="1" x14ac:dyDescent="0.35"/>
    <row r="394" s="9" customFormat="1" ht="30" customHeight="1" x14ac:dyDescent="0.35"/>
    <row r="395" s="9" customFormat="1" ht="30" customHeight="1" x14ac:dyDescent="0.35"/>
    <row r="396" s="9" customFormat="1" ht="30" customHeight="1" x14ac:dyDescent="0.35"/>
    <row r="397" s="9" customFormat="1" ht="30" customHeight="1" x14ac:dyDescent="0.35"/>
    <row r="398" s="9" customFormat="1" ht="30" customHeight="1" x14ac:dyDescent="0.35"/>
    <row r="399" s="9" customFormat="1" ht="30" customHeight="1" x14ac:dyDescent="0.35"/>
    <row r="400" s="9" customFormat="1" ht="30" customHeight="1" x14ac:dyDescent="0.35"/>
    <row r="401" s="9" customFormat="1" ht="30" customHeight="1" x14ac:dyDescent="0.35"/>
    <row r="402" s="9" customFormat="1" ht="30" customHeight="1" x14ac:dyDescent="0.35"/>
    <row r="403" s="9" customFormat="1" ht="30" customHeight="1" x14ac:dyDescent="0.35"/>
    <row r="404" s="9" customFormat="1" ht="30" customHeight="1" x14ac:dyDescent="0.35"/>
    <row r="405" s="9" customFormat="1" ht="30" customHeight="1" x14ac:dyDescent="0.35"/>
    <row r="406" s="9" customFormat="1" ht="30" customHeight="1" x14ac:dyDescent="0.35"/>
    <row r="407" s="9" customFormat="1" ht="30" customHeight="1" x14ac:dyDescent="0.35"/>
    <row r="408" s="9" customFormat="1" ht="30" customHeight="1" x14ac:dyDescent="0.35"/>
    <row r="409" s="9" customFormat="1" ht="30" customHeight="1" x14ac:dyDescent="0.35"/>
    <row r="410" s="9" customFormat="1" ht="30" customHeight="1" x14ac:dyDescent="0.35"/>
    <row r="411" s="9" customFormat="1" ht="30" customHeight="1" x14ac:dyDescent="0.35"/>
    <row r="412" s="9" customFormat="1" ht="30" customHeight="1" x14ac:dyDescent="0.35"/>
    <row r="413" s="9" customFormat="1" ht="30" customHeight="1" x14ac:dyDescent="0.35"/>
    <row r="414" s="9" customFormat="1" ht="30" customHeight="1" x14ac:dyDescent="0.35"/>
    <row r="415" s="9" customFormat="1" ht="30" customHeight="1" x14ac:dyDescent="0.35"/>
    <row r="416" s="9" customFormat="1" ht="30" customHeight="1" x14ac:dyDescent="0.35"/>
    <row r="417" s="9" customFormat="1" ht="30" customHeight="1" x14ac:dyDescent="0.35"/>
    <row r="418" s="9" customFormat="1" ht="30" customHeight="1" x14ac:dyDescent="0.35"/>
    <row r="419" s="9" customFormat="1" ht="30" customHeight="1" x14ac:dyDescent="0.35"/>
    <row r="420" s="9" customFormat="1" ht="30" customHeight="1" x14ac:dyDescent="0.35"/>
    <row r="421" s="9" customFormat="1" ht="30" customHeight="1" x14ac:dyDescent="0.35"/>
    <row r="422" s="9" customFormat="1" ht="30" customHeight="1" x14ac:dyDescent="0.35"/>
    <row r="423" s="9" customFormat="1" ht="30" customHeight="1" x14ac:dyDescent="0.35"/>
    <row r="424" s="9" customFormat="1" ht="30" customHeight="1" x14ac:dyDescent="0.35"/>
    <row r="425" s="9" customFormat="1" ht="30" customHeight="1" x14ac:dyDescent="0.35"/>
    <row r="426" s="9" customFormat="1" ht="30" customHeight="1" x14ac:dyDescent="0.35"/>
    <row r="427" s="9" customFormat="1" ht="30" customHeight="1" x14ac:dyDescent="0.35"/>
    <row r="428" s="9" customFormat="1" ht="30" customHeight="1" x14ac:dyDescent="0.35"/>
    <row r="429" s="9" customFormat="1" ht="30" customHeight="1" x14ac:dyDescent="0.35"/>
    <row r="430" s="9" customFormat="1" ht="30" customHeight="1" x14ac:dyDescent="0.35"/>
    <row r="431" s="9" customFormat="1" ht="30" customHeight="1" x14ac:dyDescent="0.35"/>
    <row r="432" s="9" customFormat="1" ht="30" customHeight="1" x14ac:dyDescent="0.35"/>
    <row r="433" s="9" customFormat="1" ht="30" customHeight="1" x14ac:dyDescent="0.35"/>
    <row r="434" s="9" customFormat="1" ht="30" customHeight="1" x14ac:dyDescent="0.35"/>
    <row r="435" s="9" customFormat="1" ht="30" customHeight="1" x14ac:dyDescent="0.35"/>
    <row r="436" s="9" customFormat="1" ht="30" customHeight="1" x14ac:dyDescent="0.35"/>
    <row r="437" s="9" customFormat="1" ht="30" customHeight="1" x14ac:dyDescent="0.35"/>
    <row r="438" s="9" customFormat="1" ht="30" customHeight="1" x14ac:dyDescent="0.35"/>
    <row r="439" s="9" customFormat="1" ht="30" customHeight="1" x14ac:dyDescent="0.35"/>
    <row r="440" s="9" customFormat="1" ht="30" customHeight="1" x14ac:dyDescent="0.35"/>
    <row r="441" s="9" customFormat="1" ht="30" customHeight="1" x14ac:dyDescent="0.35"/>
    <row r="442" s="9" customFormat="1" ht="30" customHeight="1" x14ac:dyDescent="0.35"/>
    <row r="443" s="9" customFormat="1" ht="30" customHeight="1" x14ac:dyDescent="0.35"/>
    <row r="444" s="9" customFormat="1" ht="30" customHeight="1" x14ac:dyDescent="0.35"/>
    <row r="445" s="9" customFormat="1" ht="30" customHeight="1" x14ac:dyDescent="0.35"/>
    <row r="446" s="9" customFormat="1" ht="30" customHeight="1" x14ac:dyDescent="0.35"/>
    <row r="447" s="9" customFormat="1" ht="30" customHeight="1" x14ac:dyDescent="0.35"/>
    <row r="448" s="9" customFormat="1" ht="30" customHeight="1" x14ac:dyDescent="0.35"/>
    <row r="449" s="9" customFormat="1" ht="30" customHeight="1" x14ac:dyDescent="0.35"/>
    <row r="450" s="9" customFormat="1" ht="30" customHeight="1" x14ac:dyDescent="0.35"/>
    <row r="451" s="9" customFormat="1" ht="30" customHeight="1" x14ac:dyDescent="0.35"/>
    <row r="452" s="9" customFormat="1" ht="30" customHeight="1" x14ac:dyDescent="0.35"/>
    <row r="453" s="9" customFormat="1" ht="30" customHeight="1" x14ac:dyDescent="0.35"/>
    <row r="454" s="9" customFormat="1" ht="30" customHeight="1" x14ac:dyDescent="0.35"/>
    <row r="455" s="9" customFormat="1" ht="30" customHeight="1" x14ac:dyDescent="0.35"/>
    <row r="456" s="9" customFormat="1" ht="30" customHeight="1" x14ac:dyDescent="0.35"/>
    <row r="457" s="9" customFormat="1" ht="30" customHeight="1" x14ac:dyDescent="0.35"/>
    <row r="458" s="9" customFormat="1" ht="30" customHeight="1" x14ac:dyDescent="0.35"/>
    <row r="459" s="9" customFormat="1" ht="30" customHeight="1" x14ac:dyDescent="0.35"/>
    <row r="460" s="9" customFormat="1" ht="30" customHeight="1" x14ac:dyDescent="0.35"/>
    <row r="461" s="9" customFormat="1" ht="30" customHeight="1" x14ac:dyDescent="0.35"/>
    <row r="462" s="9" customFormat="1" ht="30" customHeight="1" x14ac:dyDescent="0.35"/>
    <row r="463" s="9" customFormat="1" ht="30" customHeight="1" x14ac:dyDescent="0.35"/>
    <row r="464" s="9" customFormat="1" ht="30" customHeight="1" x14ac:dyDescent="0.35"/>
    <row r="465" s="9" customFormat="1" ht="30" customHeight="1" x14ac:dyDescent="0.35"/>
    <row r="466" s="9" customFormat="1" ht="30" customHeight="1" x14ac:dyDescent="0.35"/>
    <row r="467" s="9" customFormat="1" ht="30" customHeight="1" x14ac:dyDescent="0.35"/>
    <row r="468" s="9" customFormat="1" ht="30" customHeight="1" x14ac:dyDescent="0.35"/>
    <row r="469" s="9" customFormat="1" ht="30" customHeight="1" x14ac:dyDescent="0.35"/>
    <row r="470" s="9" customFormat="1" ht="30" customHeight="1" x14ac:dyDescent="0.35"/>
    <row r="471" s="9" customFormat="1" ht="30" customHeight="1" x14ac:dyDescent="0.35"/>
    <row r="472" s="9" customFormat="1" ht="30" customHeight="1" x14ac:dyDescent="0.35"/>
    <row r="473" s="9" customFormat="1" ht="30" customHeight="1" x14ac:dyDescent="0.35"/>
    <row r="474" s="9" customFormat="1" ht="30" customHeight="1" x14ac:dyDescent="0.35"/>
    <row r="475" s="9" customFormat="1" ht="30" customHeight="1" x14ac:dyDescent="0.35"/>
    <row r="476" s="9" customFormat="1" ht="30" customHeight="1" x14ac:dyDescent="0.35"/>
    <row r="477" s="9" customFormat="1" ht="30" customHeight="1" x14ac:dyDescent="0.35"/>
    <row r="478" s="9" customFormat="1" ht="30" customHeight="1" x14ac:dyDescent="0.35"/>
    <row r="479" s="9" customFormat="1" ht="30" customHeight="1" x14ac:dyDescent="0.35"/>
    <row r="480" s="9" customFormat="1" ht="30" customHeight="1" x14ac:dyDescent="0.35"/>
    <row r="481" s="9" customFormat="1" ht="30" customHeight="1" x14ac:dyDescent="0.35"/>
    <row r="482" s="9" customFormat="1" ht="30" customHeight="1" x14ac:dyDescent="0.35"/>
    <row r="483" s="9" customFormat="1" ht="30" customHeight="1" x14ac:dyDescent="0.35"/>
    <row r="484" s="9" customFormat="1" ht="30" customHeight="1" x14ac:dyDescent="0.35"/>
    <row r="485" s="9" customFormat="1" ht="30" customHeight="1" x14ac:dyDescent="0.35"/>
    <row r="486" s="9" customFormat="1" ht="30" customHeight="1" x14ac:dyDescent="0.35"/>
    <row r="487" s="9" customFormat="1" ht="30" customHeight="1" x14ac:dyDescent="0.35"/>
    <row r="488" s="9" customFormat="1" ht="30" customHeight="1" x14ac:dyDescent="0.35"/>
    <row r="489" s="9" customFormat="1" ht="30" customHeight="1" x14ac:dyDescent="0.35"/>
    <row r="490" s="9" customFormat="1" ht="30" customHeight="1" x14ac:dyDescent="0.35"/>
    <row r="491" s="9" customFormat="1" ht="30" customHeight="1" x14ac:dyDescent="0.35"/>
    <row r="492" s="9" customFormat="1" ht="30" customHeight="1" x14ac:dyDescent="0.35"/>
    <row r="493" s="9" customFormat="1" ht="30" customHeight="1" x14ac:dyDescent="0.35"/>
    <row r="494" s="9" customFormat="1" ht="30" customHeight="1" x14ac:dyDescent="0.35"/>
    <row r="495" s="9" customFormat="1" ht="30" customHeight="1" x14ac:dyDescent="0.35"/>
    <row r="496" s="9" customFormat="1" ht="30" customHeight="1" x14ac:dyDescent="0.35"/>
    <row r="497" s="9" customFormat="1" ht="30" customHeight="1" x14ac:dyDescent="0.35"/>
    <row r="498" s="9" customFormat="1" ht="30" customHeight="1" x14ac:dyDescent="0.35"/>
    <row r="499" s="9" customFormat="1" ht="30" customHeight="1" x14ac:dyDescent="0.35"/>
    <row r="500" s="9" customFormat="1" ht="30" customHeight="1" x14ac:dyDescent="0.35"/>
    <row r="501" s="9" customFormat="1" ht="30" customHeight="1" x14ac:dyDescent="0.35"/>
    <row r="502" s="9" customFormat="1" ht="30" customHeight="1" x14ac:dyDescent="0.35"/>
    <row r="503" s="9" customFormat="1" ht="30" customHeight="1" x14ac:dyDescent="0.35"/>
    <row r="504" s="9" customFormat="1" ht="30" customHeight="1" x14ac:dyDescent="0.35"/>
    <row r="505" s="9" customFormat="1" ht="30" customHeight="1" x14ac:dyDescent="0.35"/>
    <row r="506" s="9" customFormat="1" ht="30" customHeight="1" x14ac:dyDescent="0.35"/>
    <row r="507" s="9" customFormat="1" ht="30" customHeight="1" x14ac:dyDescent="0.35"/>
    <row r="508" s="9" customFormat="1" ht="30" customHeight="1" x14ac:dyDescent="0.35"/>
    <row r="509" s="9" customFormat="1" ht="30" customHeight="1" x14ac:dyDescent="0.35"/>
    <row r="510" s="9" customFormat="1" ht="30" customHeight="1" x14ac:dyDescent="0.35"/>
    <row r="511" s="9" customFormat="1" ht="30" customHeight="1" x14ac:dyDescent="0.35"/>
    <row r="512" s="9" customFormat="1" ht="30" customHeight="1" x14ac:dyDescent="0.35"/>
    <row r="513" s="9" customFormat="1" ht="30" customHeight="1" x14ac:dyDescent="0.35"/>
    <row r="514" s="9" customFormat="1" ht="30" customHeight="1" x14ac:dyDescent="0.35"/>
    <row r="515" s="9" customFormat="1" ht="30" customHeight="1" x14ac:dyDescent="0.35"/>
    <row r="516" s="9" customFormat="1" ht="30" customHeight="1" x14ac:dyDescent="0.35"/>
    <row r="517" s="9" customFormat="1" ht="30" customHeight="1" x14ac:dyDescent="0.35"/>
    <row r="518" s="9" customFormat="1" ht="30" customHeight="1" x14ac:dyDescent="0.35"/>
    <row r="519" s="9" customFormat="1" ht="30" customHeight="1" x14ac:dyDescent="0.35"/>
    <row r="520" s="9" customFormat="1" ht="30" customHeight="1" x14ac:dyDescent="0.35"/>
    <row r="521" s="9" customFormat="1" ht="30" customHeight="1" x14ac:dyDescent="0.35"/>
    <row r="522" s="9" customFormat="1" ht="30" customHeight="1" x14ac:dyDescent="0.35"/>
    <row r="523" s="9" customFormat="1" ht="30" customHeight="1" x14ac:dyDescent="0.35"/>
    <row r="524" s="9" customFormat="1" ht="30" customHeight="1" x14ac:dyDescent="0.35"/>
    <row r="525" s="9" customFormat="1" ht="30" customHeight="1" x14ac:dyDescent="0.35"/>
    <row r="526" s="9" customFormat="1" ht="30" customHeight="1" x14ac:dyDescent="0.35"/>
    <row r="527" s="9" customFormat="1" ht="30" customHeight="1" x14ac:dyDescent="0.35"/>
    <row r="528" s="9" customFormat="1" ht="30" customHeight="1" x14ac:dyDescent="0.35"/>
    <row r="529" s="9" customFormat="1" ht="30" customHeight="1" x14ac:dyDescent="0.35"/>
    <row r="530" s="9" customFormat="1" ht="30" customHeight="1" x14ac:dyDescent="0.35"/>
    <row r="531" s="9" customFormat="1" ht="30" customHeight="1" x14ac:dyDescent="0.35"/>
    <row r="532" s="9" customFormat="1" ht="30" customHeight="1" x14ac:dyDescent="0.35"/>
    <row r="533" s="9" customFormat="1" ht="30" customHeight="1" x14ac:dyDescent="0.35"/>
    <row r="534" s="9" customFormat="1" ht="30" customHeight="1" x14ac:dyDescent="0.35"/>
    <row r="535" s="9" customFormat="1" ht="30" customHeight="1" x14ac:dyDescent="0.35"/>
    <row r="536" s="9" customFormat="1" ht="30" customHeight="1" x14ac:dyDescent="0.35"/>
    <row r="537" s="9" customFormat="1" ht="30" customHeight="1" x14ac:dyDescent="0.35"/>
    <row r="538" s="9" customFormat="1" ht="30" customHeight="1" x14ac:dyDescent="0.35"/>
    <row r="539" s="9" customFormat="1" ht="30" customHeight="1" x14ac:dyDescent="0.35"/>
    <row r="540" s="9" customFormat="1" ht="30" customHeight="1" x14ac:dyDescent="0.35"/>
    <row r="541" s="9" customFormat="1" ht="30" customHeight="1" x14ac:dyDescent="0.35"/>
    <row r="542" s="9" customFormat="1" ht="30" customHeight="1" x14ac:dyDescent="0.35"/>
    <row r="543" s="9" customFormat="1" ht="30" customHeight="1" x14ac:dyDescent="0.35"/>
    <row r="544" s="9" customFormat="1" ht="30" customHeight="1" x14ac:dyDescent="0.35"/>
    <row r="545" s="9" customFormat="1" ht="30" customHeight="1" x14ac:dyDescent="0.35"/>
    <row r="546" s="9" customFormat="1" ht="30" customHeight="1" x14ac:dyDescent="0.35"/>
    <row r="547" s="9" customFormat="1" ht="30" customHeight="1" x14ac:dyDescent="0.35"/>
    <row r="548" s="9" customFormat="1" ht="30" customHeight="1" x14ac:dyDescent="0.35"/>
    <row r="549" s="9" customFormat="1" ht="30" customHeight="1" x14ac:dyDescent="0.35"/>
    <row r="550" s="9" customFormat="1" ht="30" customHeight="1" x14ac:dyDescent="0.35"/>
    <row r="551" s="9" customFormat="1" ht="30" customHeight="1" x14ac:dyDescent="0.35"/>
    <row r="552" s="9" customFormat="1" ht="30" customHeight="1" x14ac:dyDescent="0.35"/>
    <row r="553" s="9" customFormat="1" ht="30" customHeight="1" x14ac:dyDescent="0.35"/>
    <row r="554" s="9" customFormat="1" ht="30" customHeight="1" x14ac:dyDescent="0.35"/>
    <row r="555" s="9" customFormat="1" ht="30" customHeight="1" x14ac:dyDescent="0.35"/>
    <row r="556" s="9" customFormat="1" ht="30" customHeight="1" x14ac:dyDescent="0.35"/>
    <row r="557" s="9" customFormat="1" ht="30" customHeight="1" x14ac:dyDescent="0.35"/>
    <row r="558" s="9" customFormat="1" ht="30" customHeight="1" x14ac:dyDescent="0.35"/>
    <row r="559" s="9" customFormat="1" ht="30" customHeight="1" x14ac:dyDescent="0.35"/>
    <row r="560" s="9" customFormat="1" ht="30" customHeight="1" x14ac:dyDescent="0.35"/>
    <row r="561" s="9" customFormat="1" ht="30" customHeight="1" x14ac:dyDescent="0.35"/>
    <row r="562" s="9" customFormat="1" ht="30" customHeight="1" x14ac:dyDescent="0.35"/>
    <row r="563" s="9" customFormat="1" ht="30" customHeight="1" x14ac:dyDescent="0.35"/>
    <row r="564" s="9" customFormat="1" ht="30" customHeight="1" x14ac:dyDescent="0.35"/>
    <row r="565" s="9" customFormat="1" ht="30" customHeight="1" x14ac:dyDescent="0.35"/>
    <row r="566" s="9" customFormat="1" ht="30" customHeight="1" x14ac:dyDescent="0.35"/>
    <row r="567" s="9" customFormat="1" ht="30" customHeight="1" x14ac:dyDescent="0.35"/>
    <row r="568" s="9" customFormat="1" ht="30" customHeight="1" x14ac:dyDescent="0.35"/>
    <row r="569" s="9" customFormat="1" ht="30" customHeight="1" x14ac:dyDescent="0.35"/>
    <row r="570" s="9" customFormat="1" ht="30" customHeight="1" x14ac:dyDescent="0.35"/>
    <row r="571" s="9" customFormat="1" ht="30" customHeight="1" x14ac:dyDescent="0.35"/>
    <row r="572" s="9" customFormat="1" ht="30" customHeight="1" x14ac:dyDescent="0.35"/>
    <row r="573" s="9" customFormat="1" ht="30" customHeight="1" x14ac:dyDescent="0.35"/>
    <row r="574" s="9" customFormat="1" ht="30" customHeight="1" x14ac:dyDescent="0.35"/>
    <row r="575" s="9" customFormat="1" ht="30" customHeight="1" x14ac:dyDescent="0.35"/>
    <row r="576" s="9" customFormat="1" ht="30" customHeight="1" x14ac:dyDescent="0.35"/>
    <row r="577" s="9" customFormat="1" ht="30" customHeight="1" x14ac:dyDescent="0.35"/>
    <row r="578" s="9" customFormat="1" ht="30" customHeight="1" x14ac:dyDescent="0.35"/>
    <row r="579" s="9" customFormat="1" ht="30" customHeight="1" x14ac:dyDescent="0.35"/>
    <row r="580" s="9" customFormat="1" ht="30" customHeight="1" x14ac:dyDescent="0.35"/>
    <row r="581" s="9" customFormat="1" ht="30" customHeight="1" x14ac:dyDescent="0.35"/>
    <row r="582" s="9" customFormat="1" ht="30" customHeight="1" x14ac:dyDescent="0.35"/>
    <row r="583" s="9" customFormat="1" ht="30" customHeight="1" x14ac:dyDescent="0.35"/>
    <row r="584" s="9" customFormat="1" ht="30" customHeight="1" x14ac:dyDescent="0.35"/>
    <row r="585" s="9" customFormat="1" ht="30" customHeight="1" x14ac:dyDescent="0.35"/>
    <row r="586" s="9" customFormat="1" ht="30" customHeight="1" x14ac:dyDescent="0.35"/>
    <row r="587" s="9" customFormat="1" ht="30" customHeight="1" x14ac:dyDescent="0.35"/>
    <row r="588" s="9" customFormat="1" ht="30" customHeight="1" x14ac:dyDescent="0.35"/>
    <row r="589" s="9" customFormat="1" ht="30" customHeight="1" x14ac:dyDescent="0.35"/>
    <row r="590" s="9" customFormat="1" ht="30" customHeight="1" x14ac:dyDescent="0.35"/>
    <row r="591" s="9" customFormat="1" ht="30" customHeight="1" x14ac:dyDescent="0.35"/>
    <row r="592" s="9" customFormat="1" ht="30" customHeight="1" x14ac:dyDescent="0.35"/>
    <row r="593" s="9" customFormat="1" ht="30" customHeight="1" x14ac:dyDescent="0.35"/>
    <row r="594" s="9" customFormat="1" ht="30" customHeight="1" x14ac:dyDescent="0.35"/>
    <row r="595" s="9" customFormat="1" ht="30" customHeight="1" x14ac:dyDescent="0.35"/>
    <row r="596" s="9" customFormat="1" ht="30" customHeight="1" x14ac:dyDescent="0.35"/>
    <row r="597" s="9" customFormat="1" ht="30" customHeight="1" x14ac:dyDescent="0.35"/>
    <row r="598" s="9" customFormat="1" ht="30" customHeight="1" x14ac:dyDescent="0.35"/>
    <row r="599" s="9" customFormat="1" ht="30" customHeight="1" x14ac:dyDescent="0.35"/>
    <row r="600" s="9" customFormat="1" ht="30" customHeight="1" x14ac:dyDescent="0.35"/>
    <row r="601" s="9" customFormat="1" ht="30" customHeight="1" x14ac:dyDescent="0.35"/>
    <row r="602" s="9" customFormat="1" ht="30" customHeight="1" x14ac:dyDescent="0.35"/>
    <row r="603" s="9" customFormat="1" ht="30" customHeight="1" x14ac:dyDescent="0.35"/>
    <row r="604" s="9" customFormat="1" ht="30" customHeight="1" x14ac:dyDescent="0.35"/>
    <row r="605" s="9" customFormat="1" ht="30" customHeight="1" x14ac:dyDescent="0.35"/>
    <row r="606" s="9" customFormat="1" ht="30" customHeight="1" x14ac:dyDescent="0.35"/>
    <row r="607" s="9" customFormat="1" ht="30" customHeight="1" x14ac:dyDescent="0.35"/>
    <row r="608" s="9" customFormat="1" ht="30" customHeight="1" x14ac:dyDescent="0.35"/>
    <row r="609" s="9" customFormat="1" ht="30" customHeight="1" x14ac:dyDescent="0.35"/>
    <row r="610" s="9" customFormat="1" ht="30" customHeight="1" x14ac:dyDescent="0.35"/>
    <row r="611" s="9" customFormat="1" ht="30" customHeight="1" x14ac:dyDescent="0.35"/>
    <row r="612" s="9" customFormat="1" ht="30" customHeight="1" x14ac:dyDescent="0.35"/>
    <row r="613" s="9" customFormat="1" ht="30" customHeight="1" x14ac:dyDescent="0.35"/>
    <row r="614" s="9" customFormat="1" ht="30" customHeight="1" x14ac:dyDescent="0.35"/>
    <row r="615" s="9" customFormat="1" ht="30" customHeight="1" x14ac:dyDescent="0.35"/>
    <row r="616" s="9" customFormat="1" ht="30" customHeight="1" x14ac:dyDescent="0.35"/>
    <row r="617" s="9" customFormat="1" ht="30" customHeight="1" x14ac:dyDescent="0.35"/>
    <row r="618" s="9" customFormat="1" ht="30" customHeight="1" x14ac:dyDescent="0.35"/>
    <row r="619" s="9" customFormat="1" ht="30" customHeight="1" x14ac:dyDescent="0.35"/>
    <row r="620" s="9" customFormat="1" ht="30" customHeight="1" x14ac:dyDescent="0.35"/>
    <row r="621" s="9" customFormat="1" ht="30" customHeight="1" x14ac:dyDescent="0.35"/>
    <row r="622" s="9" customFormat="1" ht="30" customHeight="1" x14ac:dyDescent="0.35"/>
    <row r="623" s="9" customFormat="1" ht="30" customHeight="1" x14ac:dyDescent="0.35"/>
    <row r="624" s="9" customFormat="1" ht="30" customHeight="1" x14ac:dyDescent="0.35"/>
    <row r="625" s="9" customFormat="1" ht="30" customHeight="1" x14ac:dyDescent="0.35"/>
    <row r="626" s="9" customFormat="1" ht="30" customHeight="1" x14ac:dyDescent="0.35"/>
    <row r="627" s="9" customFormat="1" ht="30" customHeight="1" x14ac:dyDescent="0.35"/>
    <row r="628" s="9" customFormat="1" ht="30" customHeight="1" x14ac:dyDescent="0.35"/>
    <row r="629" s="9" customFormat="1" ht="30" customHeight="1" x14ac:dyDescent="0.35"/>
    <row r="630" s="9" customFormat="1" ht="30" customHeight="1" x14ac:dyDescent="0.35"/>
    <row r="631" s="9" customFormat="1" ht="30" customHeight="1" x14ac:dyDescent="0.35"/>
    <row r="632" s="9" customFormat="1" ht="30" customHeight="1" x14ac:dyDescent="0.35"/>
    <row r="633" s="9" customFormat="1" ht="30" customHeight="1" x14ac:dyDescent="0.35"/>
    <row r="634" s="9" customFormat="1" ht="30" customHeight="1" x14ac:dyDescent="0.35"/>
    <row r="635" s="9" customFormat="1" ht="30" customHeight="1" x14ac:dyDescent="0.35"/>
    <row r="636" s="9" customFormat="1" ht="30" customHeight="1" x14ac:dyDescent="0.35"/>
    <row r="637" s="9" customFormat="1" ht="30" customHeight="1" x14ac:dyDescent="0.35"/>
    <row r="638" s="9" customFormat="1" ht="30" customHeight="1" x14ac:dyDescent="0.35"/>
    <row r="639" s="9" customFormat="1" ht="30" customHeight="1" x14ac:dyDescent="0.35"/>
    <row r="640" s="9" customFormat="1" ht="30" customHeight="1" x14ac:dyDescent="0.35"/>
    <row r="641" s="9" customFormat="1" ht="30" customHeight="1" x14ac:dyDescent="0.35"/>
    <row r="642" s="9" customFormat="1" ht="30" customHeight="1" x14ac:dyDescent="0.35"/>
    <row r="643" s="9" customFormat="1" ht="30" customHeight="1" x14ac:dyDescent="0.35"/>
    <row r="644" s="9" customFormat="1" ht="30" customHeight="1" x14ac:dyDescent="0.35"/>
    <row r="645" s="9" customFormat="1" ht="30" customHeight="1" x14ac:dyDescent="0.35"/>
    <row r="646" s="9" customFormat="1" ht="30" customHeight="1" x14ac:dyDescent="0.35"/>
    <row r="647" s="9" customFormat="1" ht="30" customHeight="1" x14ac:dyDescent="0.35"/>
    <row r="648" s="9" customFormat="1" ht="30" customHeight="1" x14ac:dyDescent="0.35"/>
    <row r="649" s="9" customFormat="1" ht="30" customHeight="1" x14ac:dyDescent="0.35"/>
    <row r="650" s="9" customFormat="1" ht="30" customHeight="1" x14ac:dyDescent="0.35"/>
    <row r="651" s="9" customFormat="1" ht="30" customHeight="1" x14ac:dyDescent="0.35"/>
    <row r="652" s="9" customFormat="1" ht="30" customHeight="1" x14ac:dyDescent="0.35"/>
    <row r="653" s="9" customFormat="1" ht="30" customHeight="1" x14ac:dyDescent="0.35"/>
    <row r="654" s="9" customFormat="1" ht="30" customHeight="1" x14ac:dyDescent="0.35"/>
    <row r="655" s="9" customFormat="1" ht="30" customHeight="1" x14ac:dyDescent="0.35"/>
    <row r="656" s="9" customFormat="1" ht="30" customHeight="1" x14ac:dyDescent="0.35"/>
    <row r="657" s="9" customFormat="1" ht="30" customHeight="1" x14ac:dyDescent="0.35"/>
    <row r="658" s="9" customFormat="1" ht="30" customHeight="1" x14ac:dyDescent="0.35"/>
    <row r="659" s="9" customFormat="1" ht="30" customHeight="1" x14ac:dyDescent="0.35"/>
    <row r="660" s="9" customFormat="1" ht="30" customHeight="1" x14ac:dyDescent="0.35"/>
    <row r="661" s="9" customFormat="1" ht="30" customHeight="1" x14ac:dyDescent="0.35"/>
    <row r="662" s="9" customFormat="1" ht="30" customHeight="1" x14ac:dyDescent="0.35"/>
    <row r="663" s="9" customFormat="1" ht="30" customHeight="1" x14ac:dyDescent="0.35"/>
    <row r="664" s="9" customFormat="1" ht="30" customHeight="1" x14ac:dyDescent="0.35"/>
    <row r="665" s="9" customFormat="1" ht="30" customHeight="1" x14ac:dyDescent="0.35"/>
    <row r="666" s="9" customFormat="1" ht="30" customHeight="1" x14ac:dyDescent="0.35"/>
    <row r="667" s="9" customFormat="1" ht="30" customHeight="1" x14ac:dyDescent="0.35"/>
    <row r="668" s="9" customFormat="1" ht="30" customHeight="1" x14ac:dyDescent="0.35"/>
    <row r="669" s="9" customFormat="1" ht="30" customHeight="1" x14ac:dyDescent="0.35"/>
    <row r="670" s="9" customFormat="1" ht="30" customHeight="1" x14ac:dyDescent="0.35"/>
    <row r="671" s="9" customFormat="1" ht="30" customHeight="1" x14ac:dyDescent="0.35"/>
    <row r="672" s="9" customFormat="1" ht="30" customHeight="1" x14ac:dyDescent="0.35"/>
    <row r="673" s="9" customFormat="1" ht="30" customHeight="1" x14ac:dyDescent="0.35"/>
    <row r="674" s="9" customFormat="1" ht="30" customHeight="1" x14ac:dyDescent="0.35"/>
    <row r="675" s="9" customFormat="1" ht="30" customHeight="1" x14ac:dyDescent="0.35"/>
    <row r="676" s="9" customFormat="1" ht="30" customHeight="1" x14ac:dyDescent="0.35"/>
    <row r="677" s="9" customFormat="1" ht="30" customHeight="1" x14ac:dyDescent="0.35"/>
    <row r="678" s="9" customFormat="1" ht="30" customHeight="1" x14ac:dyDescent="0.35"/>
    <row r="679" s="9" customFormat="1" ht="30" customHeight="1" x14ac:dyDescent="0.35"/>
    <row r="680" s="9" customFormat="1" ht="30" customHeight="1" x14ac:dyDescent="0.35"/>
    <row r="681" s="9" customFormat="1" ht="30" customHeight="1" x14ac:dyDescent="0.35"/>
    <row r="682" s="9" customFormat="1" ht="30" customHeight="1" x14ac:dyDescent="0.35"/>
    <row r="683" s="9" customFormat="1" ht="30" customHeight="1" x14ac:dyDescent="0.35"/>
    <row r="684" s="9" customFormat="1" ht="30" customHeight="1" x14ac:dyDescent="0.35"/>
    <row r="685" s="9" customFormat="1" ht="30" customHeight="1" x14ac:dyDescent="0.35"/>
    <row r="686" s="9" customFormat="1" ht="30" customHeight="1" x14ac:dyDescent="0.35"/>
    <row r="687" s="9" customFormat="1" ht="30" customHeight="1" x14ac:dyDescent="0.35"/>
    <row r="688" s="9" customFormat="1" ht="30" customHeight="1" x14ac:dyDescent="0.35"/>
    <row r="689" s="9" customFormat="1" ht="30" customHeight="1" x14ac:dyDescent="0.35"/>
    <row r="690" s="9" customFormat="1" ht="30" customHeight="1" x14ac:dyDescent="0.35"/>
    <row r="691" s="9" customFormat="1" ht="30" customHeight="1" x14ac:dyDescent="0.35"/>
    <row r="692" s="9" customFormat="1" ht="30" customHeight="1" x14ac:dyDescent="0.35"/>
    <row r="693" s="9" customFormat="1" ht="30" customHeight="1" x14ac:dyDescent="0.35"/>
    <row r="694" s="9" customFormat="1" ht="30" customHeight="1" x14ac:dyDescent="0.35"/>
    <row r="695" s="9" customFormat="1" ht="30" customHeight="1" x14ac:dyDescent="0.35"/>
    <row r="696" s="9" customFormat="1" ht="30" customHeight="1" x14ac:dyDescent="0.35"/>
    <row r="697" s="9" customFormat="1" ht="30" customHeight="1" x14ac:dyDescent="0.35"/>
    <row r="698" s="9" customFormat="1" ht="30" customHeight="1" x14ac:dyDescent="0.35"/>
    <row r="699" s="9" customFormat="1" ht="30" customHeight="1" x14ac:dyDescent="0.35"/>
    <row r="700" s="9" customFormat="1" ht="30" customHeight="1" x14ac:dyDescent="0.35"/>
    <row r="701" s="9" customFormat="1" ht="30" customHeight="1" x14ac:dyDescent="0.35"/>
    <row r="702" s="9" customFormat="1" ht="30" customHeight="1" x14ac:dyDescent="0.35"/>
    <row r="703" s="9" customFormat="1" ht="30" customHeight="1" x14ac:dyDescent="0.35"/>
    <row r="704" s="9" customFormat="1" ht="30" customHeight="1" x14ac:dyDescent="0.35"/>
    <row r="705" s="9" customFormat="1" ht="30" customHeight="1" x14ac:dyDescent="0.35"/>
    <row r="706" s="9" customFormat="1" ht="30" customHeight="1" x14ac:dyDescent="0.35"/>
    <row r="707" s="9" customFormat="1" ht="30" customHeight="1" x14ac:dyDescent="0.35"/>
    <row r="708" s="9" customFormat="1" ht="30" customHeight="1" x14ac:dyDescent="0.35"/>
    <row r="709" s="9" customFormat="1" ht="30" customHeight="1" x14ac:dyDescent="0.35"/>
    <row r="710" s="9" customFormat="1" ht="30" customHeight="1" x14ac:dyDescent="0.35"/>
    <row r="711" s="9" customFormat="1" ht="30" customHeight="1" x14ac:dyDescent="0.35"/>
    <row r="712" s="9" customFormat="1" ht="30" customHeight="1" x14ac:dyDescent="0.35"/>
    <row r="713" s="9" customFormat="1" ht="30" customHeight="1" x14ac:dyDescent="0.35"/>
    <row r="714" s="9" customFormat="1" ht="30" customHeight="1" x14ac:dyDescent="0.35"/>
    <row r="715" s="9" customFormat="1" ht="30" customHeight="1" x14ac:dyDescent="0.35"/>
    <row r="716" s="9" customFormat="1" ht="30" customHeight="1" x14ac:dyDescent="0.35"/>
    <row r="717" s="9" customFormat="1" ht="30" customHeight="1" x14ac:dyDescent="0.35"/>
    <row r="718" s="9" customFormat="1" ht="30" customHeight="1" x14ac:dyDescent="0.35"/>
    <row r="719" s="9" customFormat="1" ht="30" customHeight="1" x14ac:dyDescent="0.35"/>
    <row r="720" s="9" customFormat="1" ht="30" customHeight="1" x14ac:dyDescent="0.35"/>
    <row r="721" s="9" customFormat="1" ht="30" customHeight="1" x14ac:dyDescent="0.35"/>
    <row r="722" s="9" customFormat="1" ht="30" customHeight="1" x14ac:dyDescent="0.35"/>
    <row r="723" s="9" customFormat="1" ht="30" customHeight="1" x14ac:dyDescent="0.35"/>
    <row r="724" s="9" customFormat="1" ht="30" customHeight="1" x14ac:dyDescent="0.35"/>
    <row r="725" s="9" customFormat="1" ht="30" customHeight="1" x14ac:dyDescent="0.35"/>
    <row r="726" s="9" customFormat="1" ht="30" customHeight="1" x14ac:dyDescent="0.35"/>
    <row r="727" s="9" customFormat="1" ht="30" customHeight="1" x14ac:dyDescent="0.35"/>
    <row r="728" s="9" customFormat="1" ht="30" customHeight="1" x14ac:dyDescent="0.35"/>
    <row r="729" s="9" customFormat="1" ht="30" customHeight="1" x14ac:dyDescent="0.35"/>
    <row r="730" s="9" customFormat="1" ht="30" customHeight="1" x14ac:dyDescent="0.35"/>
    <row r="731" s="9" customFormat="1" ht="30" customHeight="1" x14ac:dyDescent="0.35"/>
    <row r="732" s="9" customFormat="1" ht="30" customHeight="1" x14ac:dyDescent="0.35"/>
    <row r="733" s="9" customFormat="1" ht="30" customHeight="1" x14ac:dyDescent="0.35"/>
    <row r="734" s="9" customFormat="1" ht="30" customHeight="1" x14ac:dyDescent="0.35"/>
    <row r="735" s="9" customFormat="1" ht="30" customHeight="1" x14ac:dyDescent="0.35"/>
    <row r="736" s="9" customFormat="1" ht="30" customHeight="1" x14ac:dyDescent="0.35"/>
    <row r="737" s="9" customFormat="1" ht="30" customHeight="1" x14ac:dyDescent="0.35"/>
    <row r="738" s="9" customFormat="1" ht="30" customHeight="1" x14ac:dyDescent="0.35"/>
    <row r="739" s="9" customFormat="1" ht="30" customHeight="1" x14ac:dyDescent="0.35"/>
    <row r="740" s="9" customFormat="1" ht="30" customHeight="1" x14ac:dyDescent="0.35"/>
    <row r="741" s="9" customFormat="1" ht="30" customHeight="1" x14ac:dyDescent="0.35"/>
    <row r="742" s="9" customFormat="1" ht="30" customHeight="1" x14ac:dyDescent="0.35"/>
    <row r="743" s="9" customFormat="1" ht="30" customHeight="1" x14ac:dyDescent="0.35"/>
    <row r="744" s="9" customFormat="1" ht="30" customHeight="1" x14ac:dyDescent="0.35"/>
    <row r="745" s="9" customFormat="1" ht="30" customHeight="1" x14ac:dyDescent="0.35"/>
    <row r="746" s="9" customFormat="1" ht="30" customHeight="1" x14ac:dyDescent="0.35"/>
    <row r="747" s="9" customFormat="1" ht="30" customHeight="1" x14ac:dyDescent="0.35"/>
    <row r="748" s="9" customFormat="1" ht="30" customHeight="1" x14ac:dyDescent="0.35"/>
    <row r="749" s="9" customFormat="1" ht="30" customHeight="1" x14ac:dyDescent="0.35"/>
    <row r="750" s="9" customFormat="1" ht="30" customHeight="1" x14ac:dyDescent="0.35"/>
    <row r="751" s="9" customFormat="1" ht="30" customHeight="1" x14ac:dyDescent="0.35"/>
    <row r="752" s="9" customFormat="1" ht="30" customHeight="1" x14ac:dyDescent="0.35"/>
    <row r="753" s="9" customFormat="1" ht="30" customHeight="1" x14ac:dyDescent="0.35"/>
    <row r="754" s="9" customFormat="1" ht="30" customHeight="1" x14ac:dyDescent="0.35"/>
    <row r="755" s="9" customFormat="1" ht="30" customHeight="1" x14ac:dyDescent="0.35"/>
    <row r="756" s="9" customFormat="1" ht="30" customHeight="1" x14ac:dyDescent="0.35"/>
    <row r="757" s="9" customFormat="1" ht="30" customHeight="1" x14ac:dyDescent="0.35"/>
    <row r="758" s="9" customFormat="1" ht="30" customHeight="1" x14ac:dyDescent="0.35"/>
    <row r="759" s="9" customFormat="1" ht="30" customHeight="1" x14ac:dyDescent="0.35"/>
    <row r="760" s="9" customFormat="1" ht="30" customHeight="1" x14ac:dyDescent="0.35"/>
    <row r="761" s="9" customFormat="1" ht="30" customHeight="1" x14ac:dyDescent="0.35"/>
    <row r="762" s="9" customFormat="1" ht="30" customHeight="1" x14ac:dyDescent="0.35"/>
    <row r="763" s="9" customFormat="1" ht="30" customHeight="1" x14ac:dyDescent="0.35"/>
    <row r="764" s="9" customFormat="1" ht="30" customHeight="1" x14ac:dyDescent="0.35"/>
    <row r="765" s="9" customFormat="1" ht="30" customHeight="1" x14ac:dyDescent="0.35"/>
    <row r="766" s="9" customFormat="1" ht="30" customHeight="1" x14ac:dyDescent="0.35"/>
    <row r="767" s="9" customFormat="1" ht="30" customHeight="1" x14ac:dyDescent="0.35"/>
    <row r="768" s="9" customFormat="1" ht="30" customHeight="1" x14ac:dyDescent="0.35"/>
    <row r="769" s="9" customFormat="1" ht="30" customHeight="1" x14ac:dyDescent="0.35"/>
    <row r="770" s="9" customFormat="1" ht="30" customHeight="1" x14ac:dyDescent="0.35"/>
    <row r="771" s="9" customFormat="1" ht="30" customHeight="1" x14ac:dyDescent="0.35"/>
    <row r="772" s="9" customFormat="1" ht="30" customHeight="1" x14ac:dyDescent="0.35"/>
    <row r="773" s="9" customFormat="1" ht="30" customHeight="1" x14ac:dyDescent="0.35"/>
    <row r="774" s="9" customFormat="1" ht="30" customHeight="1" x14ac:dyDescent="0.35"/>
    <row r="775" s="9" customFormat="1" ht="30" customHeight="1" x14ac:dyDescent="0.35"/>
    <row r="776" s="9" customFormat="1" ht="30" customHeight="1" x14ac:dyDescent="0.35"/>
    <row r="777" s="9" customFormat="1" ht="30" customHeight="1" x14ac:dyDescent="0.35"/>
    <row r="778" s="9" customFormat="1" ht="30" customHeight="1" x14ac:dyDescent="0.35"/>
    <row r="779" s="9" customFormat="1" ht="30" customHeight="1" x14ac:dyDescent="0.35"/>
    <row r="780" s="9" customFormat="1" ht="30" customHeight="1" x14ac:dyDescent="0.35"/>
    <row r="781" s="9" customFormat="1" ht="30" customHeight="1" x14ac:dyDescent="0.35"/>
    <row r="782" s="9" customFormat="1" ht="30" customHeight="1" x14ac:dyDescent="0.35"/>
    <row r="783" s="9" customFormat="1" ht="30" customHeight="1" x14ac:dyDescent="0.35"/>
    <row r="784" s="9" customFormat="1" ht="30" customHeight="1" x14ac:dyDescent="0.35"/>
    <row r="785" s="9" customFormat="1" ht="30" customHeight="1" x14ac:dyDescent="0.35"/>
    <row r="786" s="9" customFormat="1" ht="30" customHeight="1" x14ac:dyDescent="0.35"/>
    <row r="787" s="9" customFormat="1" ht="30" customHeight="1" x14ac:dyDescent="0.35"/>
    <row r="788" s="9" customFormat="1" ht="30" customHeight="1" x14ac:dyDescent="0.35"/>
    <row r="789" s="9" customFormat="1" ht="30" customHeight="1" x14ac:dyDescent="0.35"/>
    <row r="790" s="9" customFormat="1" ht="30" customHeight="1" x14ac:dyDescent="0.35"/>
    <row r="791" s="9" customFormat="1" ht="30" customHeight="1" x14ac:dyDescent="0.35"/>
    <row r="792" s="9" customFormat="1" ht="30" customHeight="1" x14ac:dyDescent="0.35"/>
    <row r="793" s="9" customFormat="1" ht="30" customHeight="1" x14ac:dyDescent="0.35"/>
    <row r="794" s="9" customFormat="1" ht="30" customHeight="1" x14ac:dyDescent="0.35"/>
    <row r="795" s="9" customFormat="1" ht="30" customHeight="1" x14ac:dyDescent="0.35"/>
    <row r="796" s="9" customFormat="1" ht="30" customHeight="1" x14ac:dyDescent="0.35"/>
    <row r="797" s="9" customFormat="1" ht="30" customHeight="1" x14ac:dyDescent="0.35"/>
    <row r="798" s="9" customFormat="1" ht="30" customHeight="1" x14ac:dyDescent="0.35"/>
    <row r="799" s="9" customFormat="1" ht="30" customHeight="1" x14ac:dyDescent="0.35"/>
    <row r="800" s="9" customFormat="1" ht="30" customHeight="1" x14ac:dyDescent="0.35"/>
    <row r="801" s="9" customFormat="1" ht="30" customHeight="1" x14ac:dyDescent="0.35"/>
    <row r="802" s="9" customFormat="1" ht="30" customHeight="1" x14ac:dyDescent="0.35"/>
    <row r="803" s="9" customFormat="1" ht="30" customHeight="1" x14ac:dyDescent="0.35"/>
    <row r="804" s="9" customFormat="1" ht="30" customHeight="1" x14ac:dyDescent="0.35"/>
    <row r="805" s="9" customFormat="1" ht="30" customHeight="1" x14ac:dyDescent="0.35"/>
    <row r="806" s="9" customFormat="1" ht="30" customHeight="1" x14ac:dyDescent="0.35"/>
    <row r="807" s="9" customFormat="1" ht="30" customHeight="1" x14ac:dyDescent="0.35"/>
    <row r="808" s="9" customFormat="1" ht="30" customHeight="1" x14ac:dyDescent="0.35"/>
    <row r="809" s="9" customFormat="1" ht="30" customHeight="1" x14ac:dyDescent="0.35"/>
    <row r="810" s="9" customFormat="1" ht="30" customHeight="1" x14ac:dyDescent="0.35"/>
    <row r="811" s="9" customFormat="1" ht="30" customHeight="1" x14ac:dyDescent="0.35"/>
    <row r="812" s="9" customFormat="1" ht="30" customHeight="1" x14ac:dyDescent="0.35"/>
    <row r="813" s="9" customFormat="1" ht="30" customHeight="1" x14ac:dyDescent="0.35"/>
    <row r="814" s="9" customFormat="1" ht="30" customHeight="1" x14ac:dyDescent="0.35"/>
    <row r="815" s="9" customFormat="1" ht="30" customHeight="1" x14ac:dyDescent="0.35"/>
    <row r="816" s="9" customFormat="1" ht="30" customHeight="1" x14ac:dyDescent="0.35"/>
    <row r="817" s="9" customFormat="1" ht="30" customHeight="1" x14ac:dyDescent="0.35"/>
    <row r="818" s="9" customFormat="1" ht="30" customHeight="1" x14ac:dyDescent="0.35"/>
    <row r="819" s="9" customFormat="1" ht="30" customHeight="1" x14ac:dyDescent="0.35"/>
    <row r="820" s="9" customFormat="1" ht="30" customHeight="1" x14ac:dyDescent="0.35"/>
    <row r="821" s="9" customFormat="1" ht="30" customHeight="1" x14ac:dyDescent="0.35"/>
    <row r="822" s="9" customFormat="1" ht="30" customHeight="1" x14ac:dyDescent="0.35"/>
    <row r="823" s="9" customFormat="1" ht="30" customHeight="1" x14ac:dyDescent="0.35"/>
    <row r="824" s="9" customFormat="1" ht="30" customHeight="1" x14ac:dyDescent="0.35"/>
    <row r="825" s="9" customFormat="1" ht="30" customHeight="1" x14ac:dyDescent="0.35"/>
    <row r="826" s="9" customFormat="1" ht="30" customHeight="1" x14ac:dyDescent="0.35"/>
    <row r="827" s="9" customFormat="1" ht="30" customHeight="1" x14ac:dyDescent="0.35"/>
    <row r="828" s="9" customFormat="1" ht="30" customHeight="1" x14ac:dyDescent="0.35"/>
    <row r="829" s="9" customFormat="1" ht="30" customHeight="1" x14ac:dyDescent="0.35"/>
    <row r="830" s="9" customFormat="1" ht="30" customHeight="1" x14ac:dyDescent="0.35"/>
    <row r="831" s="9" customFormat="1" ht="30" customHeight="1" x14ac:dyDescent="0.35"/>
    <row r="832" s="9" customFormat="1" ht="30" customHeight="1" x14ac:dyDescent="0.35"/>
    <row r="833" s="9" customFormat="1" ht="30" customHeight="1" x14ac:dyDescent="0.35"/>
    <row r="834" s="9" customFormat="1" ht="30" customHeight="1" x14ac:dyDescent="0.35"/>
    <row r="835" s="9" customFormat="1" ht="30" customHeight="1" x14ac:dyDescent="0.35"/>
    <row r="836" s="9" customFormat="1" ht="30" customHeight="1" x14ac:dyDescent="0.35"/>
    <row r="837" s="9" customFormat="1" ht="30" customHeight="1" x14ac:dyDescent="0.35"/>
    <row r="838" s="9" customFormat="1" ht="30" customHeight="1" x14ac:dyDescent="0.35"/>
    <row r="839" s="9" customFormat="1" ht="30" customHeight="1" x14ac:dyDescent="0.35"/>
    <row r="840" s="9" customFormat="1" ht="30" customHeight="1" x14ac:dyDescent="0.35"/>
    <row r="841" s="9" customFormat="1" ht="30" customHeight="1" x14ac:dyDescent="0.35"/>
    <row r="842" s="9" customFormat="1" ht="30" customHeight="1" x14ac:dyDescent="0.35"/>
    <row r="843" s="9" customFormat="1" ht="30" customHeight="1" x14ac:dyDescent="0.35"/>
    <row r="844" s="9" customFormat="1" ht="30" customHeight="1" x14ac:dyDescent="0.35"/>
    <row r="845" s="9" customFormat="1" ht="30" customHeight="1" x14ac:dyDescent="0.35"/>
    <row r="846" s="9" customFormat="1" ht="30" customHeight="1" x14ac:dyDescent="0.35"/>
    <row r="847" s="9" customFormat="1" ht="30" customHeight="1" x14ac:dyDescent="0.35"/>
    <row r="848" s="9" customFormat="1" ht="30" customHeight="1" x14ac:dyDescent="0.35"/>
    <row r="849" s="9" customFormat="1" ht="30" customHeight="1" x14ac:dyDescent="0.35"/>
    <row r="850" s="9" customFormat="1" ht="30" customHeight="1" x14ac:dyDescent="0.35"/>
    <row r="851" s="9" customFormat="1" ht="30" customHeight="1" x14ac:dyDescent="0.35"/>
    <row r="852" s="9" customFormat="1" ht="30" customHeight="1" x14ac:dyDescent="0.35"/>
    <row r="853" s="9" customFormat="1" ht="30" customHeight="1" x14ac:dyDescent="0.35"/>
    <row r="854" s="9" customFormat="1" ht="30" customHeight="1" x14ac:dyDescent="0.35"/>
    <row r="855" s="9" customFormat="1" ht="30" customHeight="1" x14ac:dyDescent="0.35"/>
    <row r="856" s="9" customFormat="1" ht="30" customHeight="1" x14ac:dyDescent="0.35"/>
    <row r="857" s="9" customFormat="1" ht="30" customHeight="1" x14ac:dyDescent="0.35"/>
    <row r="858" s="9" customFormat="1" ht="30" customHeight="1" x14ac:dyDescent="0.35"/>
    <row r="859" s="9" customFormat="1" ht="30" customHeight="1" x14ac:dyDescent="0.35"/>
    <row r="860" s="9" customFormat="1" ht="30" customHeight="1" x14ac:dyDescent="0.35"/>
    <row r="861" s="9" customFormat="1" ht="30" customHeight="1" x14ac:dyDescent="0.35"/>
    <row r="862" s="9" customFormat="1" ht="30" customHeight="1" x14ac:dyDescent="0.35"/>
    <row r="863" s="9" customFormat="1" ht="30" customHeight="1" x14ac:dyDescent="0.35"/>
    <row r="864" s="9" customFormat="1" ht="30" customHeight="1" x14ac:dyDescent="0.35"/>
    <row r="865" s="9" customFormat="1" ht="30" customHeight="1" x14ac:dyDescent="0.35"/>
    <row r="866" s="9" customFormat="1" ht="30" customHeight="1" x14ac:dyDescent="0.35"/>
    <row r="867" s="9" customFormat="1" ht="30" customHeight="1" x14ac:dyDescent="0.35"/>
    <row r="868" s="9" customFormat="1" ht="30" customHeight="1" x14ac:dyDescent="0.35"/>
    <row r="869" s="9" customFormat="1" ht="30" customHeight="1" x14ac:dyDescent="0.35"/>
    <row r="870" s="9" customFormat="1" ht="30" customHeight="1" x14ac:dyDescent="0.35"/>
    <row r="871" s="9" customFormat="1" ht="30" customHeight="1" x14ac:dyDescent="0.35"/>
    <row r="872" s="9" customFormat="1" ht="30" customHeight="1" x14ac:dyDescent="0.35"/>
    <row r="873" s="9" customFormat="1" ht="30" customHeight="1" x14ac:dyDescent="0.35"/>
    <row r="874" s="9" customFormat="1" ht="30" customHeight="1" x14ac:dyDescent="0.35"/>
    <row r="875" s="9" customFormat="1" ht="30" customHeight="1" x14ac:dyDescent="0.35"/>
    <row r="876" s="9" customFormat="1" ht="30" customHeight="1" x14ac:dyDescent="0.35"/>
    <row r="877" s="9" customFormat="1" ht="30" customHeight="1" x14ac:dyDescent="0.35"/>
    <row r="878" s="9" customFormat="1" ht="30" customHeight="1" x14ac:dyDescent="0.35"/>
    <row r="879" s="9" customFormat="1" ht="30" customHeight="1" x14ac:dyDescent="0.35"/>
    <row r="880" s="9" customFormat="1" ht="30" customHeight="1" x14ac:dyDescent="0.35"/>
    <row r="881" s="9" customFormat="1" ht="30" customHeight="1" x14ac:dyDescent="0.35"/>
    <row r="882" s="9" customFormat="1" ht="30" customHeight="1" x14ac:dyDescent="0.35"/>
    <row r="883" s="9" customFormat="1" ht="30" customHeight="1" x14ac:dyDescent="0.35"/>
    <row r="884" s="9" customFormat="1" ht="30" customHeight="1" x14ac:dyDescent="0.35"/>
    <row r="885" s="9" customFormat="1" ht="30" customHeight="1" x14ac:dyDescent="0.35"/>
    <row r="886" s="9" customFormat="1" ht="30" customHeight="1" x14ac:dyDescent="0.35"/>
    <row r="887" s="9" customFormat="1" ht="30" customHeight="1" x14ac:dyDescent="0.35"/>
    <row r="888" s="9" customFormat="1" ht="30" customHeight="1" x14ac:dyDescent="0.35"/>
    <row r="889" s="9" customFormat="1" ht="30" customHeight="1" x14ac:dyDescent="0.35"/>
    <row r="890" s="9" customFormat="1" ht="30" customHeight="1" x14ac:dyDescent="0.35"/>
    <row r="891" s="9" customFormat="1" ht="30" customHeight="1" x14ac:dyDescent="0.35"/>
    <row r="892" s="9" customFormat="1" ht="30" customHeight="1" x14ac:dyDescent="0.35"/>
    <row r="893" s="9" customFormat="1" ht="30" customHeight="1" x14ac:dyDescent="0.35"/>
    <row r="894" s="9" customFormat="1" ht="30" customHeight="1" x14ac:dyDescent="0.35"/>
    <row r="895" s="9" customFormat="1" ht="30" customHeight="1" x14ac:dyDescent="0.35"/>
    <row r="896" s="9" customFormat="1" ht="30" customHeight="1" x14ac:dyDescent="0.35"/>
    <row r="897" s="9" customFormat="1" ht="30" customHeight="1" x14ac:dyDescent="0.35"/>
    <row r="898" s="9" customFormat="1" ht="30" customHeight="1" x14ac:dyDescent="0.35"/>
    <row r="899" s="9" customFormat="1" ht="30" customHeight="1" x14ac:dyDescent="0.35"/>
    <row r="900" s="9" customFormat="1" ht="30" customHeight="1" x14ac:dyDescent="0.35"/>
    <row r="901" s="9" customFormat="1" ht="30" customHeight="1" x14ac:dyDescent="0.35"/>
    <row r="902" s="9" customFormat="1" ht="30" customHeight="1" x14ac:dyDescent="0.35"/>
    <row r="903" s="9" customFormat="1" ht="30" customHeight="1" x14ac:dyDescent="0.35"/>
    <row r="904" s="9" customFormat="1" ht="30" customHeight="1" x14ac:dyDescent="0.35"/>
    <row r="905" s="9" customFormat="1" ht="30" customHeight="1" x14ac:dyDescent="0.35"/>
    <row r="906" s="9" customFormat="1" ht="30" customHeight="1" x14ac:dyDescent="0.35"/>
    <row r="907" s="9" customFormat="1" ht="30" customHeight="1" x14ac:dyDescent="0.35"/>
    <row r="908" s="9" customFormat="1" ht="30" customHeight="1" x14ac:dyDescent="0.35"/>
    <row r="909" s="9" customFormat="1" ht="30" customHeight="1" x14ac:dyDescent="0.35"/>
    <row r="910" s="9" customFormat="1" ht="30" customHeight="1" x14ac:dyDescent="0.35"/>
    <row r="911" s="9" customFormat="1" ht="30" customHeight="1" x14ac:dyDescent="0.35"/>
    <row r="912" s="9" customFormat="1" ht="30" customHeight="1" x14ac:dyDescent="0.35"/>
    <row r="913" s="9" customFormat="1" ht="30" customHeight="1" x14ac:dyDescent="0.35"/>
    <row r="914" s="9" customFormat="1" ht="30" customHeight="1" x14ac:dyDescent="0.35"/>
    <row r="915" s="9" customFormat="1" ht="30" customHeight="1" x14ac:dyDescent="0.35"/>
    <row r="916" s="9" customFormat="1" ht="30" customHeight="1" x14ac:dyDescent="0.35"/>
    <row r="917" s="9" customFormat="1" ht="30" customHeight="1" x14ac:dyDescent="0.35"/>
    <row r="918" s="9" customFormat="1" ht="30" customHeight="1" x14ac:dyDescent="0.35"/>
    <row r="919" s="9" customFormat="1" ht="30" customHeight="1" x14ac:dyDescent="0.35"/>
    <row r="920" s="9" customFormat="1" ht="30" customHeight="1" x14ac:dyDescent="0.35"/>
    <row r="921" s="9" customFormat="1" ht="30" customHeight="1" x14ac:dyDescent="0.35"/>
    <row r="922" s="9" customFormat="1" ht="30" customHeight="1" x14ac:dyDescent="0.35"/>
    <row r="923" s="9" customFormat="1" ht="30" customHeight="1" x14ac:dyDescent="0.35"/>
    <row r="924" s="9" customFormat="1" ht="30" customHeight="1" x14ac:dyDescent="0.35"/>
    <row r="925" s="9" customFormat="1" ht="30" customHeight="1" x14ac:dyDescent="0.35"/>
    <row r="926" s="9" customFormat="1" ht="30" customHeight="1" x14ac:dyDescent="0.35"/>
    <row r="927" s="9" customFormat="1" ht="30" customHeight="1" x14ac:dyDescent="0.35"/>
    <row r="928" s="9" customFormat="1" ht="30" customHeight="1" x14ac:dyDescent="0.35"/>
    <row r="929" s="9" customFormat="1" ht="30" customHeight="1" x14ac:dyDescent="0.35"/>
    <row r="930" s="9" customFormat="1" ht="30" customHeight="1" x14ac:dyDescent="0.35"/>
    <row r="931" s="9" customFormat="1" ht="30" customHeight="1" x14ac:dyDescent="0.35"/>
    <row r="932" s="9" customFormat="1" ht="30" customHeight="1" x14ac:dyDescent="0.35"/>
    <row r="933" s="9" customFormat="1" ht="30" customHeight="1" x14ac:dyDescent="0.35"/>
    <row r="934" s="9" customFormat="1" ht="30" customHeight="1" x14ac:dyDescent="0.35"/>
    <row r="935" s="9" customFormat="1" ht="30" customHeight="1" x14ac:dyDescent="0.35"/>
    <row r="936" s="9" customFormat="1" ht="30" customHeight="1" x14ac:dyDescent="0.35"/>
    <row r="937" s="9" customFormat="1" ht="30" customHeight="1" x14ac:dyDescent="0.35"/>
    <row r="938" s="9" customFormat="1" ht="30" customHeight="1" x14ac:dyDescent="0.35"/>
    <row r="939" s="9" customFormat="1" ht="30" customHeight="1" x14ac:dyDescent="0.35"/>
    <row r="940" s="9" customFormat="1" ht="30" customHeight="1" x14ac:dyDescent="0.35"/>
    <row r="941" s="9" customFormat="1" ht="30" customHeight="1" x14ac:dyDescent="0.35"/>
    <row r="942" s="9" customFormat="1" ht="30" customHeight="1" x14ac:dyDescent="0.35"/>
    <row r="943" s="9" customFormat="1" ht="30" customHeight="1" x14ac:dyDescent="0.35"/>
    <row r="944" s="9" customFormat="1" ht="30" customHeight="1" x14ac:dyDescent="0.35"/>
    <row r="945" s="9" customFormat="1" ht="30" customHeight="1" x14ac:dyDescent="0.35"/>
    <row r="946" s="9" customFormat="1" ht="30" customHeight="1" x14ac:dyDescent="0.35"/>
    <row r="947" s="9" customFormat="1" ht="30" customHeight="1" x14ac:dyDescent="0.35"/>
    <row r="948" s="9" customFormat="1" ht="30" customHeight="1" x14ac:dyDescent="0.35"/>
    <row r="949" s="9" customFormat="1" ht="30" customHeight="1" x14ac:dyDescent="0.35"/>
    <row r="950" s="9" customFormat="1" ht="30" customHeight="1" x14ac:dyDescent="0.35"/>
    <row r="951" s="9" customFormat="1" ht="30" customHeight="1" x14ac:dyDescent="0.35"/>
    <row r="952" s="9" customFormat="1" ht="30" customHeight="1" x14ac:dyDescent="0.35"/>
    <row r="953" s="9" customFormat="1" ht="30" customHeight="1" x14ac:dyDescent="0.35"/>
    <row r="954" s="9" customFormat="1" ht="30" customHeight="1" x14ac:dyDescent="0.35"/>
    <row r="955" s="9" customFormat="1" ht="30" customHeight="1" x14ac:dyDescent="0.35"/>
    <row r="956" s="9" customFormat="1" ht="30" customHeight="1" x14ac:dyDescent="0.35"/>
    <row r="957" s="9" customFormat="1" ht="30" customHeight="1" x14ac:dyDescent="0.35"/>
    <row r="958" s="9" customFormat="1" ht="30" customHeight="1" x14ac:dyDescent="0.35"/>
    <row r="959" s="9" customFormat="1" ht="30" customHeight="1" x14ac:dyDescent="0.35"/>
    <row r="960" s="9" customFormat="1" ht="30" customHeight="1" x14ac:dyDescent="0.35"/>
    <row r="961" s="9" customFormat="1" ht="30" customHeight="1" x14ac:dyDescent="0.35"/>
    <row r="962" s="9" customFormat="1" ht="30" customHeight="1" x14ac:dyDescent="0.35"/>
    <row r="963" s="9" customFormat="1" ht="30" customHeight="1" x14ac:dyDescent="0.35"/>
    <row r="964" s="9" customFormat="1" ht="30" customHeight="1" x14ac:dyDescent="0.35"/>
    <row r="965" s="9" customFormat="1" ht="30" customHeight="1" x14ac:dyDescent="0.35"/>
    <row r="966" s="9" customFormat="1" ht="30" customHeight="1" x14ac:dyDescent="0.35"/>
    <row r="967" s="9" customFormat="1" ht="30" customHeight="1" x14ac:dyDescent="0.35"/>
    <row r="968" s="9" customFormat="1" ht="30" customHeight="1" x14ac:dyDescent="0.35"/>
    <row r="969" s="9" customFormat="1" ht="30" customHeight="1" x14ac:dyDescent="0.35"/>
    <row r="970" s="9" customFormat="1" ht="30" customHeight="1" x14ac:dyDescent="0.35"/>
    <row r="971" s="9" customFormat="1" ht="30" customHeight="1" x14ac:dyDescent="0.35"/>
    <row r="972" s="9" customFormat="1" ht="30" customHeight="1" x14ac:dyDescent="0.35"/>
    <row r="973" s="9" customFormat="1" ht="30" customHeight="1" x14ac:dyDescent="0.35"/>
    <row r="974" s="9" customFormat="1" ht="30" customHeight="1" x14ac:dyDescent="0.35"/>
    <row r="975" s="9" customFormat="1" ht="30" customHeight="1" x14ac:dyDescent="0.35"/>
    <row r="976" s="9" customFormat="1" ht="30" customHeight="1" x14ac:dyDescent="0.35"/>
    <row r="977" s="9" customFormat="1" ht="30" customHeight="1" x14ac:dyDescent="0.35"/>
    <row r="978" s="9" customFormat="1" ht="30" customHeight="1" x14ac:dyDescent="0.35"/>
    <row r="979" s="9" customFormat="1" ht="30" customHeight="1" x14ac:dyDescent="0.35"/>
    <row r="980" s="9" customFormat="1" ht="30" customHeight="1" x14ac:dyDescent="0.35"/>
    <row r="981" s="9" customFormat="1" ht="30" customHeight="1" x14ac:dyDescent="0.35"/>
    <row r="982" s="9" customFormat="1" ht="30" customHeight="1" x14ac:dyDescent="0.35"/>
    <row r="983" s="9" customFormat="1" ht="30" customHeight="1" x14ac:dyDescent="0.35"/>
    <row r="984" s="9" customFormat="1" ht="30" customHeight="1" x14ac:dyDescent="0.35"/>
    <row r="985" s="9" customFormat="1" ht="30" customHeight="1" x14ac:dyDescent="0.35"/>
    <row r="986" s="9" customFormat="1" ht="30" customHeight="1" x14ac:dyDescent="0.35"/>
    <row r="987" s="9" customFormat="1" ht="30" customHeight="1" x14ac:dyDescent="0.35"/>
    <row r="988" s="9" customFormat="1" ht="30" customHeight="1" x14ac:dyDescent="0.35"/>
    <row r="989" s="9" customFormat="1" ht="30" customHeight="1" x14ac:dyDescent="0.35"/>
    <row r="990" s="9" customFormat="1" ht="30" customHeight="1" x14ac:dyDescent="0.35"/>
    <row r="991" s="9" customFormat="1" ht="30" customHeight="1" x14ac:dyDescent="0.35"/>
    <row r="992" s="9" customFormat="1" ht="30" customHeight="1" x14ac:dyDescent="0.35"/>
    <row r="993" s="9" customFormat="1" ht="30" customHeight="1" x14ac:dyDescent="0.35"/>
    <row r="994" s="9" customFormat="1" ht="30" customHeight="1" x14ac:dyDescent="0.35"/>
    <row r="995" s="9" customFormat="1" ht="30" customHeight="1" x14ac:dyDescent="0.35"/>
    <row r="996" s="9" customFormat="1" ht="30" customHeight="1" x14ac:dyDescent="0.35"/>
    <row r="997" s="9" customFormat="1" ht="30" customHeight="1" x14ac:dyDescent="0.35"/>
    <row r="998" s="9" customFormat="1" ht="30" customHeight="1" x14ac:dyDescent="0.35"/>
    <row r="999" s="9" customFormat="1" ht="30" customHeight="1" x14ac:dyDescent="0.35"/>
    <row r="1000" s="9" customFormat="1" ht="30" customHeight="1" x14ac:dyDescent="0.35"/>
  </sheetData>
  <mergeCells count="3">
    <mergeCell ref="H1:I1"/>
    <mergeCell ref="H17:I17"/>
    <mergeCell ref="H28:I28"/>
  </mergeCells>
  <pageMargins left="0.7" right="0.7" top="0.75" bottom="0.75" header="0" footer="0"/>
  <pageSetup orientation="landscape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AB2BE627E82BC4BAFF6F72779512BEE" ma:contentTypeVersion="20" ma:contentTypeDescription="Create a new document." ma:contentTypeScope="" ma:versionID="3da12385a3389793860a0163a818988e">
  <xsd:schema xmlns:xsd="http://www.w3.org/2001/XMLSchema" xmlns:xs="http://www.w3.org/2001/XMLSchema" xmlns:p="http://schemas.microsoft.com/office/2006/metadata/properties" xmlns:ns1="http://schemas.microsoft.com/sharepoint/v3" xmlns:ns2="5888dc7e-574f-412b-b0c1-d1272ceede5a" xmlns:ns3="f35cf21f-4c90-4c31-b2be-962ed3f04f12" targetNamespace="http://schemas.microsoft.com/office/2006/metadata/properties" ma:root="true" ma:fieldsID="c5e547dc5f8d2c7b92fdccaa27ca97a0" ns1:_="" ns2:_="" ns3:_="">
    <xsd:import namespace="http://schemas.microsoft.com/sharepoint/v3"/>
    <xsd:import namespace="5888dc7e-574f-412b-b0c1-d1272ceede5a"/>
    <xsd:import namespace="f35cf21f-4c90-4c31-b2be-962ed3f04f1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2:LastSharedByUser" minOccurs="0"/>
                <xsd:element ref="ns2:LastSharedByTime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1:_ip_UnifiedCompliancePolicyProperties" minOccurs="0"/>
                <xsd:element ref="ns1:_ip_UnifiedCompliancePolicyUIAction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1:_dlc_ExpireDateSaved" minOccurs="0"/>
                <xsd:element ref="ns1:_dlc_ExpireDate" minOccurs="0"/>
                <xsd:element ref="ns1:_dlc_Exempt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9" nillable="true" ma:displayName="Unified Compliance Policy UI Action" ma:hidden="true" ma:internalName="_ip_UnifiedCompliancePolicyUIAction">
      <xsd:simpleType>
        <xsd:restriction base="dms:Text"/>
      </xsd:simpleType>
    </xsd:element>
    <xsd:element name="_dlc_ExpireDateSaved" ma:index="24" nillable="true" ma:displayName="Original Expiration Date" ma:hidden="true" ma:internalName="_dlc_ExpireDateSaved" ma:readOnly="true">
      <xsd:simpleType>
        <xsd:restriction base="dms:DateTime"/>
      </xsd:simpleType>
    </xsd:element>
    <xsd:element name="_dlc_ExpireDate" ma:index="25" nillable="true" ma:displayName="Expiration Date" ma:hidden="true" ma:internalName="_dlc_ExpireDate" ma:readOnly="true">
      <xsd:simpleType>
        <xsd:restriction base="dms:DateTime"/>
      </xsd:simpleType>
    </xsd:element>
    <xsd:element name="_dlc_Exempt" ma:index="26" nillable="true" ma:displayName="Exempt from Policy" ma:hidden="true" ma:internalName="_dlc_Exempt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88dc7e-574f-412b-b0c1-d1272ceede5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0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1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5cf21f-4c90-4c31-b2be-962ed3f04f1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2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4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5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6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17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7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74B3236-86D8-409A-A2A8-27D3BA713DF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5888dc7e-574f-412b-b0c1-d1272ceede5a"/>
    <ds:schemaRef ds:uri="f35cf21f-4c90-4c31-b2be-962ed3f04f1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C09A966-6615-4514-8078-C9329A596DDF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EFD75862-E34B-4921-963A-4864CF4CE22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Introduction</vt:lpstr>
      <vt:lpstr>Useful links</vt:lpstr>
      <vt:lpstr>CREST KS3</vt:lpstr>
      <vt:lpstr>CREST KS4</vt:lpstr>
      <vt:lpstr>CREST KS5</vt:lpstr>
      <vt:lpstr>KS4 NC working scientifically</vt:lpstr>
      <vt:lpstr>KS4 NC Mathematics requirements</vt:lpstr>
      <vt:lpstr>BSA coverage of NC</vt:lpstr>
      <vt:lpstr>Please do not alter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Amanda Clegg</dc:creator>
  <cp:keywords/>
  <dc:description/>
  <cp:lastModifiedBy>Catherine Davies</cp:lastModifiedBy>
  <cp:revision/>
  <dcterms:created xsi:type="dcterms:W3CDTF">2019-08-13T13:36:40Z</dcterms:created>
  <dcterms:modified xsi:type="dcterms:W3CDTF">2025-07-02T22:08:15Z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0x0101003AB2BE627E82BC4BAFF6F72779512BEE</vt:lpwstr>
  </property>
  <property fmtid="{D5CDD505-2E9C-101B-9397-08002B2CF9AE}" pid="3" name="_dlc_policyId">
    <vt:lpwstr/>
  </property>
  <property fmtid="{D5CDD505-2E9C-101B-9397-08002B2CF9AE}" pid="4" name="ItemRetentionFormula">
    <vt:lpwstr/>
  </property>
</Properties>
</file>